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065" windowWidth="20760" windowHeight="9900" tabRatio="709" activeTab="0"/>
  </bookViews>
  <sheets>
    <sheet name="Data" sheetId="1" r:id="rId1"/>
    <sheet name="GDP" sheetId="2" r:id="rId2"/>
    <sheet name="Employment" sheetId="3" r:id="rId3"/>
    <sheet name="Employment Regression" sheetId="4" r:id="rId4"/>
    <sheet name="Capital" sheetId="5" r:id="rId5"/>
    <sheet name="Fisheries" sheetId="6" r:id="rId6"/>
    <sheet name="FValue53-75" sheetId="7" r:id="rId7"/>
    <sheet name="FQty53-75" sheetId="8" r:id="rId8"/>
    <sheet name="FPrices53-75" sheetId="9" r:id="rId9"/>
    <sheet name="FPIndex53-75" sheetId="10" r:id="rId10"/>
    <sheet name="FValue75-90" sheetId="11" r:id="rId11"/>
    <sheet name="FQty75-90" sheetId="12" r:id="rId12"/>
    <sheet name="FPrices75-90" sheetId="13" r:id="rId13"/>
    <sheet name="FPIndex75-90" sheetId="14" r:id="rId14"/>
    <sheet name="FValue90-04" sheetId="15" r:id="rId15"/>
    <sheet name="FQty90-04" sheetId="16" r:id="rId16"/>
    <sheet name="FPrices90-04" sheetId="17" r:id="rId17"/>
    <sheet name="FIndex90-04" sheetId="18" r:id="rId18"/>
  </sheets>
  <definedNames>
    <definedName name="\z">#REF!</definedName>
    <definedName name="\z1">'FQty53-75'!$AY$4:$IV$8210</definedName>
    <definedName name="_Parse_Out" hidden="1">#REF!</definedName>
    <definedName name="_Regression_Int" localSheetId="7" hidden="1">1</definedName>
    <definedName name="_Regression_Int" localSheetId="11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<sst xmlns="http://schemas.openxmlformats.org/spreadsheetml/2006/main" count="1233" uniqueCount="300">
  <si>
    <t>Emp1</t>
  </si>
  <si>
    <t>Emp2</t>
  </si>
  <si>
    <t>FPrice</t>
  </si>
  <si>
    <t>Kgross</t>
  </si>
  <si>
    <t>Knet1</t>
  </si>
  <si>
    <t>KNet2</t>
  </si>
  <si>
    <t>KNet3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</si>
  <si>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</si>
  <si>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</si>
  <si>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</si>
  <si>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</si>
  <si>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</si>
  <si>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</si>
  <si>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</si>
  <si>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</si>
  <si>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</si>
  <si>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</si>
  <si>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</si>
  <si>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</si>
  <si>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</si>
  <si>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</si>
  <si>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</si>
  <si>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</si>
  <si>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</si>
  <si>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</si>
  <si>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</si>
  <si>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</si>
  <si>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</si>
  <si>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</si>
  <si>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</si>
  <si>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</si>
  <si>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</si>
  <si>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Emp2Proj</t>
  </si>
  <si>
    <t>GDPCanPrice 1992$</t>
  </si>
  <si>
    <t>GDP</t>
  </si>
  <si>
    <t>Landings</t>
  </si>
  <si>
    <t>RGDP</t>
  </si>
  <si>
    <t>B</t>
  </si>
  <si>
    <t>C</t>
  </si>
  <si>
    <t>GDPPrice</t>
  </si>
  <si>
    <t>D</t>
  </si>
  <si>
    <t>GDPCanPrice 1992</t>
  </si>
  <si>
    <t>Newfoundland - Provincial Gross Demestic Product (Income Based), annually, in millions of dollars; source SDDS 1902 STC (13-213); CANSIM1 label D31544</t>
  </si>
  <si>
    <t>Newfoundland - Implicit Price Index, Gross Domestic Product, 1986=100; Source SDDS 1902 STC (13-213); CANSIM1 label D21855</t>
  </si>
  <si>
    <t>Canada - Implicit Price Index, Gross Domestic Product, 1992=100; Source SDDS 1901 STC (13-001); CANSIM1 label D23203</t>
  </si>
  <si>
    <t>GDPPrice extrapolated</t>
  </si>
  <si>
    <t>E</t>
  </si>
  <si>
    <t>GDPOPrice extrap</t>
  </si>
  <si>
    <t xml:space="preserve">= C, 1981 - </t>
  </si>
  <si>
    <t>= D(t) / D(t+1) * E(t+1), 1961 - 1980; provincial implicit price index is assumed to change at the seme rate as the national implicit price index</t>
  </si>
  <si>
    <t>Employment</t>
  </si>
  <si>
    <t>= Emp2Proj, 1961-66</t>
  </si>
  <si>
    <t xml:space="preserve"> = 4.766338 + 0.931961 * Emp1 ; regression of Emp2 on Emp1 (see Employment Regression)</t>
  </si>
  <si>
    <t>Kgross1</t>
  </si>
  <si>
    <t>Knet2</t>
  </si>
  <si>
    <t>Knet3</t>
  </si>
  <si>
    <t>Year</t>
  </si>
  <si>
    <t>QUANTITY(1)  OF FISH LANDINGS, BY SPECIES,</t>
  </si>
  <si>
    <t>/fs{?}~r</t>
  </si>
  <si>
    <t>NEWFOUNDLAND AND LABRADOR</t>
  </si>
  <si>
    <t>/rea1.y250~{home}~</t>
  </si>
  <si>
    <t>FOR SELECTED YEARS, 1952 TO 1991</t>
  </si>
  <si>
    <t>/fcce</t>
  </si>
  <si>
    <t xml:space="preserve">            Species</t>
  </si>
  <si>
    <t>(Metric Tons)</t>
  </si>
  <si>
    <t xml:space="preserve"> Total Landings*(2)</t>
  </si>
  <si>
    <t xml:space="preserve"> Seafish, Total</t>
  </si>
  <si>
    <t xml:space="preserve"> Groundfish, Total</t>
  </si>
  <si>
    <t xml:space="preserve">   Catfish</t>
  </si>
  <si>
    <t xml:space="preserve">   Cod</t>
  </si>
  <si>
    <t xml:space="preserve">   Haddock</t>
  </si>
  <si>
    <t xml:space="preserve">   Halibut</t>
  </si>
  <si>
    <t xml:space="preserve">   Plaice &amp; Greysole</t>
  </si>
  <si>
    <t xml:space="preserve">   Redfish</t>
  </si>
  <si>
    <t xml:space="preserve">   Turbot</t>
  </si>
  <si>
    <t xml:space="preserve">   Hake</t>
  </si>
  <si>
    <t xml:space="preserve">   Pollock</t>
  </si>
  <si>
    <t xml:space="preserve">   Cusk</t>
  </si>
  <si>
    <t xml:space="preserve">   Other</t>
  </si>
  <si>
    <t xml:space="preserve"> Pelagic &amp; Esturial, Total</t>
  </si>
  <si>
    <t xml:space="preserve">   Capelin</t>
  </si>
  <si>
    <t xml:space="preserve">   Herring</t>
  </si>
  <si>
    <t xml:space="preserve">   Mackerel</t>
  </si>
  <si>
    <t xml:space="preserve">   Salmon</t>
  </si>
  <si>
    <t xml:space="preserve">   Tuna</t>
  </si>
  <si>
    <t xml:space="preserve">   Trout</t>
  </si>
  <si>
    <t xml:space="preserve">       ..</t>
  </si>
  <si>
    <t xml:space="preserve">   Char</t>
  </si>
  <si>
    <t xml:space="preserve">   Trout &amp; char (5)</t>
  </si>
  <si>
    <t xml:space="preserve">   Swordfish</t>
  </si>
  <si>
    <t xml:space="preserve">   Eels</t>
  </si>
  <si>
    <t>-</t>
  </si>
  <si>
    <t xml:space="preserve">   Skate</t>
  </si>
  <si>
    <t xml:space="preserve">   Smelts</t>
  </si>
  <si>
    <t xml:space="preserve"> Molluscs &amp; Crustaceans, Total</t>
  </si>
  <si>
    <t xml:space="preserve">   Clams</t>
  </si>
  <si>
    <t xml:space="preserve">   Lobster</t>
  </si>
  <si>
    <t xml:space="preserve">   Scallops</t>
  </si>
  <si>
    <t xml:space="preserve">   Squid</t>
  </si>
  <si>
    <t xml:space="preserve">   Crab</t>
  </si>
  <si>
    <t xml:space="preserve">   Shrimp</t>
  </si>
  <si>
    <t xml:space="preserve"> Viscera, Total</t>
  </si>
  <si>
    <t xml:space="preserve"> Whales (Number)(4)</t>
  </si>
  <si>
    <t xml:space="preserve"> Seals (Number) (6)</t>
  </si>
  <si>
    <t>Unspecified items</t>
  </si>
  <si>
    <t xml:space="preserve"> Notes:  * - Includes viscera.</t>
  </si>
  <si>
    <t xml:space="preserve">              1 - All quantities based on round weight</t>
  </si>
  <si>
    <t xml:space="preserve">              2 - Figures may not add to totals due to rounding</t>
  </si>
  <si>
    <t xml:space="preserve">              3 - Includes Char, 1984 to 1987</t>
  </si>
  <si>
    <t xml:space="preserve">              4 - A ban was placed on whale hunting, effective 1973</t>
  </si>
  <si>
    <t xml:space="preserve">              5 - Trout and Char are included with Other, 1988 to 1990</t>
  </si>
  <si>
    <t xml:space="preserve">              6 - By weight, 1988-90</t>
  </si>
  <si>
    <t xml:space="preserve"> Source:  Canadian Fisheries Annual Statistical Review, and Fisheries Statistics &amp; Systems Branch, Dept. of  Fisheries &amp; Oceans, St. John's.</t>
  </si>
  <si>
    <t>November 5, 1992</t>
  </si>
  <si>
    <t>VALUE OF FISH LANDINGS, BY SPECIES</t>
  </si>
  <si>
    <t>NEWFOUNDLAND AND LABRADOR, FOR SELECTED YEARS, 1952 TO 1991</t>
  </si>
  <si>
    <t>($000)</t>
  </si>
  <si>
    <t xml:space="preserve"> </t>
  </si>
  <si>
    <t>Total Landings</t>
  </si>
  <si>
    <t>..</t>
  </si>
  <si>
    <t>Seafish, Total</t>
  </si>
  <si>
    <t>Groundfish, Total</t>
  </si>
  <si>
    <t xml:space="preserve">  Catfish</t>
  </si>
  <si>
    <t xml:space="preserve">  Cod</t>
  </si>
  <si>
    <t xml:space="preserve">  Haddock</t>
  </si>
  <si>
    <t xml:space="preserve">  Halibut</t>
  </si>
  <si>
    <t xml:space="preserve">  Plaice &amp; Greysole</t>
  </si>
  <si>
    <t xml:space="preserve">  Redfish</t>
  </si>
  <si>
    <t xml:space="preserve">  Turbot</t>
  </si>
  <si>
    <t xml:space="preserve">  Hake</t>
  </si>
  <si>
    <t xml:space="preserve">  Pollock</t>
  </si>
  <si>
    <t xml:space="preserve">  Cusk</t>
  </si>
  <si>
    <t xml:space="preserve">  Other</t>
  </si>
  <si>
    <t>Pelagic &amp; Estuarial, Total</t>
  </si>
  <si>
    <t xml:space="preserve">  Capelin</t>
  </si>
  <si>
    <t xml:space="preserve">  Herring</t>
  </si>
  <si>
    <t xml:space="preserve">  Mackerel</t>
  </si>
  <si>
    <t xml:space="preserve">  Salmon</t>
  </si>
  <si>
    <t xml:space="preserve">  Tuna</t>
  </si>
  <si>
    <t xml:space="preserve">  Trout</t>
  </si>
  <si>
    <t xml:space="preserve">  Char</t>
  </si>
  <si>
    <t xml:space="preserve">  Trout &amp; char</t>
  </si>
  <si>
    <t xml:space="preserve">  Swordfish</t>
  </si>
  <si>
    <t xml:space="preserve">  Eels</t>
  </si>
  <si>
    <t xml:space="preserve">  Skate</t>
  </si>
  <si>
    <t xml:space="preserve">  Smelts</t>
  </si>
  <si>
    <t>Molluscs &amp; Crustaceans, Total</t>
  </si>
  <si>
    <t xml:space="preserve">  Clams</t>
  </si>
  <si>
    <t xml:space="preserve">  Lobster</t>
  </si>
  <si>
    <t xml:space="preserve">  Scallops</t>
  </si>
  <si>
    <t xml:space="preserve">  Squid</t>
  </si>
  <si>
    <t xml:space="preserve">  Crab</t>
  </si>
  <si>
    <t xml:space="preserve">  Shrimp</t>
  </si>
  <si>
    <t>Viscera, Total</t>
  </si>
  <si>
    <t>Whales(1)</t>
  </si>
  <si>
    <t>Seals</t>
  </si>
  <si>
    <t xml:space="preserve">                                                                                                                                                   </t>
  </si>
  <si>
    <t>VALUE OF FISH LANDINGS, BY SPECIES,</t>
  </si>
  <si>
    <t>(Thousands of dollars)</t>
  </si>
  <si>
    <t xml:space="preserve"> Total Landings</t>
  </si>
  <si>
    <t xml:space="preserve">   Catfish (wolffish) GHOn</t>
  </si>
  <si>
    <t xml:space="preserve">   Cod GHOn</t>
  </si>
  <si>
    <t xml:space="preserve">   Haddock GHOn</t>
  </si>
  <si>
    <t xml:space="preserve">   Halibut GHOn</t>
  </si>
  <si>
    <t xml:space="preserve">   Plaice &amp; Greysole rd</t>
  </si>
  <si>
    <t xml:space="preserve">      Plaice rd</t>
  </si>
  <si>
    <t xml:space="preserve">      Flounders and Soles rd</t>
  </si>
  <si>
    <t xml:space="preserve">   Redfish rd</t>
  </si>
  <si>
    <t xml:space="preserve">   Turbot GHOn</t>
  </si>
  <si>
    <t xml:space="preserve">   Hake GHOn</t>
  </si>
  <si>
    <t xml:space="preserve">   Pollock GHOn</t>
  </si>
  <si>
    <t xml:space="preserve">   Cusk GHOn</t>
  </si>
  <si>
    <t xml:space="preserve"> Pelagic &amp; Estuarial, Total</t>
  </si>
  <si>
    <t xml:space="preserve">   Capelin round</t>
  </si>
  <si>
    <t xml:space="preserve">   Herring round</t>
  </si>
  <si>
    <t xml:space="preserve">   Mackerel round</t>
  </si>
  <si>
    <t xml:space="preserve">   Salmon round</t>
  </si>
  <si>
    <t xml:space="preserve">   Eels round</t>
  </si>
  <si>
    <t xml:space="preserve">   Smelts round</t>
  </si>
  <si>
    <t xml:space="preserve">   Lobster in shell</t>
  </si>
  <si>
    <t xml:space="preserve">   Mussels shucked</t>
  </si>
  <si>
    <t xml:space="preserve">   Scallops shucked</t>
  </si>
  <si>
    <t xml:space="preserve">   Squid round</t>
  </si>
  <si>
    <t xml:space="preserve">   Crab in shell</t>
  </si>
  <si>
    <t xml:space="preserve">   Shrimp in shell</t>
  </si>
  <si>
    <t xml:space="preserve"> Whales (4)</t>
  </si>
  <si>
    <t xml:space="preserve"> Seals </t>
  </si>
  <si>
    <t>Capelin</t>
  </si>
  <si>
    <t>Trout</t>
  </si>
  <si>
    <t>Other pelagic</t>
  </si>
  <si>
    <t>Squid</t>
  </si>
  <si>
    <t>Shrimp</t>
  </si>
  <si>
    <t>Other shellfish</t>
  </si>
  <si>
    <t xml:space="preserve"> Notes: </t>
  </si>
  <si>
    <t xml:space="preserve"> Additional Data:  By Fishing Area, Monthly.</t>
  </si>
  <si>
    <t xml:space="preserve"> Source:  Statistics Canada Cat. No .24-202, and Fisheries Statistics &amp; Systems Branch, Dept. of  Fisheries &amp; Oceans, St. John's.</t>
  </si>
  <si>
    <t>QUANTITY OF FISH LANDINGS, BY SPECIES,</t>
  </si>
  <si>
    <t>(Thousands of pounds)(1)</t>
  </si>
  <si>
    <t xml:space="preserve">   Trout round</t>
  </si>
  <si>
    <t xml:space="preserve"> Seals (Number)</t>
  </si>
  <si>
    <t xml:space="preserve">              1 - For metric tonnes, divide by 2.205</t>
  </si>
  <si>
    <t>IMPLICIT PRICES, BY SPECIES,</t>
  </si>
  <si>
    <t>($/pound)(1)</t>
  </si>
  <si>
    <t xml:space="preserve">              1 - For metric tonnes, multiply by 2.205</t>
  </si>
  <si>
    <t>Log (Pt/Pt-1)</t>
  </si>
  <si>
    <t>PtQt</t>
  </si>
  <si>
    <t>GRAND TOTAL</t>
  </si>
  <si>
    <t>Pt-1Qt-1</t>
  </si>
  <si>
    <t>(PtQt/Sigma(PtQt)+Pt-1Qt-1/Sigma(Pt-1Qt-1))*log(Pt/Pt-1)</t>
  </si>
  <si>
    <t>Value/Volume</t>
  </si>
  <si>
    <t>Divisia Price Index (1953=1)</t>
  </si>
  <si>
    <t>Divisia Price Index (1990=1)</t>
  </si>
  <si>
    <t>Value of landings</t>
  </si>
  <si>
    <t>Real landings (1990 $)</t>
  </si>
  <si>
    <t>IMPLICIT SPECIES PRICES, NEWFOUNDLAND</t>
  </si>
  <si>
    <t>(dollars/metric tonne)</t>
  </si>
  <si>
    <t>Divisia Price Index (1975=1)</t>
  </si>
  <si>
    <t>Source:  Statistics, DFO- Ottawa, Ontario K1A 0E6</t>
  </si>
  <si>
    <t>(4) Totals may not add up due to rounding.</t>
  </si>
  <si>
    <t>(3) Mussel includes wild &amp; farmed.</t>
  </si>
  <si>
    <t>(2) Scallop includes meat with roe.</t>
  </si>
  <si>
    <t>(1) Oyster: BC data now reported under Aquaculture.  Atlantic includes wild and farmed data.</t>
  </si>
  <si>
    <t>GRAND TOTAL (4)</t>
  </si>
  <si>
    <t>Miscellaneous</t>
  </si>
  <si>
    <t>Lumpfish roe</t>
  </si>
  <si>
    <t>Marine plants</t>
  </si>
  <si>
    <t>Seafish/Shellfish</t>
  </si>
  <si>
    <t xml:space="preserve">Total </t>
  </si>
  <si>
    <t>Other</t>
  </si>
  <si>
    <t>Sea urchin</t>
  </si>
  <si>
    <t>Crab, Other</t>
  </si>
  <si>
    <t>Crab, Queen</t>
  </si>
  <si>
    <t>Lobster</t>
  </si>
  <si>
    <t>Mussel (3)</t>
  </si>
  <si>
    <t>Scallop (2)</t>
  </si>
  <si>
    <t>Oyster (1)</t>
  </si>
  <si>
    <t>Clams/quahaug</t>
  </si>
  <si>
    <t>Shellfish</t>
  </si>
  <si>
    <t>Smelt</t>
  </si>
  <si>
    <t>Salmon</t>
  </si>
  <si>
    <t>Eel</t>
  </si>
  <si>
    <t>Alewife</t>
  </si>
  <si>
    <t>Tuna</t>
  </si>
  <si>
    <t>Swordfish</t>
  </si>
  <si>
    <t>Mackerel</t>
  </si>
  <si>
    <t>Herring</t>
  </si>
  <si>
    <t>Pelagic &amp; other finfish</t>
  </si>
  <si>
    <t>Dogfish</t>
  </si>
  <si>
    <t>Skate</t>
  </si>
  <si>
    <t>Catfish</t>
  </si>
  <si>
    <t>Cusk</t>
  </si>
  <si>
    <t>Hake</t>
  </si>
  <si>
    <t>Pollock</t>
  </si>
  <si>
    <t>Greenland turbot</t>
  </si>
  <si>
    <t>Flatfishes</t>
  </si>
  <si>
    <t>Halibut</t>
  </si>
  <si>
    <t>Redfish spp.</t>
  </si>
  <si>
    <t>Haddock</t>
  </si>
  <si>
    <t>Cod</t>
  </si>
  <si>
    <t>Groundfish</t>
  </si>
  <si>
    <t>preliminary</t>
  </si>
  <si>
    <t>(metric tonnes, live weight)</t>
  </si>
  <si>
    <t>MARINE COMMERCIAL LANDINGS, NEWFOUNDLAND</t>
  </si>
  <si>
    <t>Source:  Statistics, DFO-Ottawa, Ontario K1A 0E6</t>
  </si>
  <si>
    <t>(5) Totals may not add up due to rounding.</t>
  </si>
  <si>
    <t>(4) Miscellaneous value includes seal value.</t>
  </si>
  <si>
    <t>GRAND TOTAL (5)</t>
  </si>
  <si>
    <t>Miscellaneous (4)</t>
  </si>
  <si>
    <t>(thousand dollars)</t>
  </si>
  <si>
    <t>VALUE OF SEA COMMERCIAL LANDINGS, NEWFOUNDLAND</t>
  </si>
  <si>
    <t>Real landings</t>
  </si>
  <si>
    <t>Divisia Price index</t>
  </si>
  <si>
    <t>1953-1975: FValue53-75, row 9.</t>
  </si>
  <si>
    <t>1975-90: Fvalue75-90, row 8.</t>
  </si>
  <si>
    <t>1990-2004: FValue90-04, row 50.</t>
  </si>
  <si>
    <t>RealLandings</t>
  </si>
  <si>
    <t>Fprice</t>
  </si>
  <si>
    <t>Divisia Price index. Fish Landings, Newfoundland and Labrador, 1990=100</t>
  </si>
  <si>
    <t>1953-75: FPIndex, row 174</t>
  </si>
  <si>
    <t>1975-90: FPIndex, row 176</t>
  </si>
  <si>
    <t>1990-2004: FPIndex, row 176</t>
  </si>
  <si>
    <t xml:space="preserve">D </t>
  </si>
  <si>
    <t>Value of Landings, thousands of dollars, Newfoundland and Labrador.</t>
  </si>
  <si>
    <t>Capital</t>
  </si>
  <si>
    <t>Rlandings</t>
  </si>
  <si>
    <t>A</t>
  </si>
  <si>
    <t xml:space="preserve">RGDP </t>
  </si>
  <si>
    <t>Real GDP, Newfoundland and Labrador, millions of 1986 dollars; GDP Sheet, column F</t>
  </si>
  <si>
    <t>= B / E * 100; Newfoundland - Real Gross Domestic Prices in millions of 1986 dollars.</t>
  </si>
  <si>
    <t>Civilian employment, in thousands, Newfoundland, annual average; Source: STC, The Labour Force, cat # 71-001. From Historical Statistics of Canada, Series D476.</t>
  </si>
  <si>
    <t>Employment, in thousands, Newfoundand and Labrador, annual aveerage; Source Statistics Canada, 71-529, 71-220, 71-201.</t>
  </si>
  <si>
    <t>= Emp2, 1967-95</t>
  </si>
  <si>
    <t>Employment, Newfoundland and Labrador, in thousands; Employment sheet, column E.</t>
  </si>
  <si>
    <t>Net capital  stock, Newfoundland and Labrador, all components, in millions of constant 1986 dollars, geometric depreciation; Capital sheet, column C.</t>
  </si>
  <si>
    <t>Value of Landings, millions of 1986 dollars, Newfoundland and Labrador; = B/C*0.86/1000</t>
  </si>
  <si>
    <t>Value of Landings, millions of 1986 dollars, Newfoundland and Labrador; Fisheries sheet, column D.</t>
  </si>
  <si>
    <t>End-year Gross capital stock, Newfoundland and Labrador, all components, in millions of constant 1986 dollars; source: Statistics Canada, Fixed capital flows and stocks, cat. No. 13-568.</t>
  </si>
  <si>
    <t>End-year net capital  stock, Newfoundland and Labrador, all components, in millions of constant 1986 dollars, geometric depreciation; source: Statistics Canada, Fixed capital flows and stocks, cat. No. 13-568.</t>
  </si>
  <si>
    <t>End-year net capital  stock, Newfoundland and Labrador, all components, in millions of constant 1986 dollars, straight-line depreciation; source: Statistics Canada, Fixed capital flows and stocks, cat. No. 13-568.</t>
  </si>
  <si>
    <t>End-year net capital  stock, Newfoundland and Labrador, all components, in millions of constant 1986 dollars, delayed depreciation; source: Statistics Canada, Fixed capital flows and stocks, cat. No. 13-568.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</si>
</sst>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#,##0_);\(#,##0\)"/>
    <numFmt numFmtId="171" formatCode="#,##0.0"/>
    <numFmt numFmtId="172" formatCode="0.000"/>
    <numFmt numFmtId="173" formatCode="0.00000"/>
    <numFmt numFmtId="174" formatCode="_-* #,##0_-;\-* #,##0_-;_-* &quot;-&quot;??_-;_-@_-"/>
    <numFmt numFmtId="175" formatCode="#,###,##0"/>
    <numFmt numFmtId="176" formatCode="#,##0.000"/>
  </numFmts>
  <fonts count="44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b/>
      <sz val="8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57">
      <alignment/>
      <protection/>
    </xf>
    <xf numFmtId="2" fontId="0" fillId="0" borderId="0" xfId="57" applyNumberFormat="1">
      <alignment/>
      <protection/>
    </xf>
    <xf numFmtId="1" fontId="0" fillId="0" borderId="0" xfId="57" applyNumberFormat="1">
      <alignment/>
      <protection/>
    </xf>
    <xf numFmtId="0" fontId="21" fillId="0" borderId="0" xfId="58">
      <alignment/>
      <protection/>
    </xf>
    <xf numFmtId="0" fontId="21" fillId="0" borderId="0" xfId="58" applyAlignment="1" applyProtection="1">
      <alignment horizontal="center"/>
      <protection/>
    </xf>
    <xf numFmtId="0" fontId="21" fillId="0" borderId="0" xfId="58" applyAlignment="1" applyProtection="1">
      <alignment horizontal="left"/>
      <protection/>
    </xf>
    <xf numFmtId="0" fontId="21" fillId="0" borderId="0" xfId="58" applyProtection="1">
      <alignment/>
      <protection/>
    </xf>
    <xf numFmtId="0" fontId="21" fillId="0" borderId="0" xfId="58" applyNumberFormat="1" applyAlignment="1" applyProtection="1">
      <alignment horizontal="right"/>
      <protection/>
    </xf>
    <xf numFmtId="0" fontId="21" fillId="0" borderId="0" xfId="58" applyAlignment="1" applyProtection="1">
      <alignment horizontal="right"/>
      <protection/>
    </xf>
    <xf numFmtId="170" fontId="21" fillId="0" borderId="0" xfId="58" applyNumberFormat="1" applyProtection="1">
      <alignment/>
      <protection/>
    </xf>
    <xf numFmtId="170" fontId="21" fillId="0" borderId="0" xfId="58" applyNumberFormat="1" applyAlignment="1" applyProtection="1">
      <alignment horizontal="right"/>
      <protection/>
    </xf>
    <xf numFmtId="170" fontId="21" fillId="0" borderId="0" xfId="58" applyNumberFormat="1">
      <alignment/>
      <protection/>
    </xf>
    <xf numFmtId="0" fontId="21" fillId="0" borderId="0" xfId="58" applyAlignment="1" applyProtection="1" quotePrefix="1">
      <alignment horizontal="center"/>
      <protection/>
    </xf>
    <xf numFmtId="171" fontId="21" fillId="0" borderId="0" xfId="58" applyNumberFormat="1">
      <alignment/>
      <protection/>
    </xf>
    <xf numFmtId="171" fontId="21" fillId="0" borderId="0" xfId="58" applyNumberFormat="1" applyProtection="1">
      <alignment/>
      <protection/>
    </xf>
    <xf numFmtId="171" fontId="21" fillId="0" borderId="0" xfId="58" applyNumberFormat="1" applyAlignment="1" applyProtection="1">
      <alignment horizontal="right"/>
      <protection/>
    </xf>
    <xf numFmtId="2" fontId="21" fillId="0" borderId="0" xfId="58" applyNumberFormat="1">
      <alignment/>
      <protection/>
    </xf>
    <xf numFmtId="172" fontId="21" fillId="0" borderId="0" xfId="58" applyNumberFormat="1" applyProtection="1">
      <alignment/>
      <protection/>
    </xf>
    <xf numFmtId="0" fontId="23" fillId="0" borderId="0" xfId="60" applyFont="1" applyFill="1" applyBorder="1" applyAlignment="1">
      <alignment horizontal="centerContinuous"/>
      <protection/>
    </xf>
    <xf numFmtId="0" fontId="21" fillId="0" borderId="15" xfId="58" applyBorder="1">
      <alignment/>
      <protection/>
    </xf>
    <xf numFmtId="0" fontId="21" fillId="0" borderId="16" xfId="58" applyBorder="1">
      <alignment/>
      <protection/>
    </xf>
    <xf numFmtId="1" fontId="21" fillId="0" borderId="0" xfId="58" applyNumberFormat="1">
      <alignment/>
      <protection/>
    </xf>
    <xf numFmtId="2" fontId="21" fillId="0" borderId="17" xfId="46" applyNumberFormat="1" applyFont="1" applyFill="1" applyBorder="1" applyAlignment="1">
      <alignment/>
    </xf>
    <xf numFmtId="173" fontId="21" fillId="0" borderId="0" xfId="58" applyNumberFormat="1" applyProtection="1">
      <alignment/>
      <protection/>
    </xf>
    <xf numFmtId="170" fontId="21" fillId="0" borderId="15" xfId="58" applyNumberFormat="1" applyBorder="1" applyProtection="1">
      <alignment/>
      <protection/>
    </xf>
    <xf numFmtId="0" fontId="21" fillId="0" borderId="0" xfId="58" applyBorder="1">
      <alignment/>
      <protection/>
    </xf>
    <xf numFmtId="170" fontId="21" fillId="0" borderId="0" xfId="58" applyNumberFormat="1" applyBorder="1" applyProtection="1">
      <alignment/>
      <protection/>
    </xf>
    <xf numFmtId="0" fontId="24" fillId="0" borderId="0" xfId="59">
      <alignment/>
      <protection/>
    </xf>
    <xf numFmtId="0" fontId="1" fillId="0" borderId="0" xfId="60" applyFont="1" applyFill="1">
      <alignment/>
      <protection/>
    </xf>
    <xf numFmtId="0" fontId="25" fillId="0" borderId="0" xfId="60" applyFont="1" applyFill="1">
      <alignment/>
      <protection/>
    </xf>
    <xf numFmtId="174" fontId="23" fillId="0" borderId="18" xfId="60" applyNumberFormat="1" applyFont="1" applyFill="1" applyBorder="1">
      <alignment/>
      <protection/>
    </xf>
    <xf numFmtId="3" fontId="23" fillId="0" borderId="19" xfId="60" applyNumberFormat="1" applyFont="1" applyBorder="1">
      <alignment/>
      <protection/>
    </xf>
    <xf numFmtId="3" fontId="23" fillId="0" borderId="20" xfId="60" applyNumberFormat="1" applyFont="1" applyBorder="1">
      <alignment/>
      <protection/>
    </xf>
    <xf numFmtId="174" fontId="23" fillId="33" borderId="19" xfId="60" applyNumberFormat="1" applyFont="1" applyFill="1" applyBorder="1">
      <alignment/>
      <protection/>
    </xf>
    <xf numFmtId="174" fontId="23" fillId="33" borderId="20" xfId="60" applyNumberFormat="1" applyFont="1" applyFill="1" applyBorder="1">
      <alignment/>
      <protection/>
    </xf>
    <xf numFmtId="0" fontId="23" fillId="0" borderId="18" xfId="60" applyFont="1" applyFill="1" applyBorder="1">
      <alignment/>
      <protection/>
    </xf>
    <xf numFmtId="174" fontId="1" fillId="0" borderId="17" xfId="60" applyNumberFormat="1" applyFont="1" applyFill="1" applyBorder="1">
      <alignment/>
      <protection/>
    </xf>
    <xf numFmtId="3" fontId="1" fillId="0" borderId="17" xfId="60" applyNumberFormat="1" applyFont="1" applyBorder="1">
      <alignment/>
      <protection/>
    </xf>
    <xf numFmtId="3" fontId="1" fillId="0" borderId="0" xfId="60" applyNumberFormat="1" applyFont="1" applyBorder="1">
      <alignment/>
      <protection/>
    </xf>
    <xf numFmtId="174" fontId="1" fillId="33" borderId="17" xfId="60" applyNumberFormat="1" applyFont="1" applyFill="1" applyBorder="1">
      <alignment/>
      <protection/>
    </xf>
    <xf numFmtId="174" fontId="1" fillId="33" borderId="0" xfId="60" applyNumberFormat="1" applyFont="1" applyFill="1" applyBorder="1">
      <alignment/>
      <protection/>
    </xf>
    <xf numFmtId="0" fontId="1" fillId="0" borderId="17" xfId="60" applyFont="1" applyFill="1" applyBorder="1">
      <alignment/>
      <protection/>
    </xf>
    <xf numFmtId="174" fontId="23" fillId="0" borderId="21" xfId="60" applyNumberFormat="1" applyFont="1" applyFill="1" applyBorder="1">
      <alignment/>
      <protection/>
    </xf>
    <xf numFmtId="3" fontId="23" fillId="0" borderId="21" xfId="60" applyNumberFormat="1" applyFont="1" applyBorder="1">
      <alignment/>
      <protection/>
    </xf>
    <xf numFmtId="3" fontId="23" fillId="0" borderId="22" xfId="60" applyNumberFormat="1" applyFont="1" applyBorder="1">
      <alignment/>
      <protection/>
    </xf>
    <xf numFmtId="174" fontId="23" fillId="33" borderId="21" xfId="60" applyNumberFormat="1" applyFont="1" applyFill="1" applyBorder="1">
      <alignment/>
      <protection/>
    </xf>
    <xf numFmtId="174" fontId="23" fillId="33" borderId="22" xfId="60" applyNumberFormat="1" applyFont="1" applyFill="1" applyBorder="1">
      <alignment/>
      <protection/>
    </xf>
    <xf numFmtId="0" fontId="23" fillId="0" borderId="21" xfId="60" applyFont="1" applyFill="1" applyBorder="1">
      <alignment/>
      <protection/>
    </xf>
    <xf numFmtId="174" fontId="1" fillId="0" borderId="19" xfId="60" applyNumberFormat="1" applyFont="1" applyFill="1" applyBorder="1">
      <alignment/>
      <protection/>
    </xf>
    <xf numFmtId="3" fontId="1" fillId="0" borderId="19" xfId="60" applyNumberFormat="1" applyFont="1" applyBorder="1">
      <alignment/>
      <protection/>
    </xf>
    <xf numFmtId="3" fontId="1" fillId="0" borderId="20" xfId="60" applyNumberFormat="1" applyFont="1" applyBorder="1">
      <alignment/>
      <protection/>
    </xf>
    <xf numFmtId="174" fontId="1" fillId="33" borderId="19" xfId="60" applyNumberFormat="1" applyFont="1" applyFill="1" applyBorder="1">
      <alignment/>
      <protection/>
    </xf>
    <xf numFmtId="174" fontId="1" fillId="33" borderId="20" xfId="60" applyNumberFormat="1" applyFont="1" applyFill="1" applyBorder="1">
      <alignment/>
      <protection/>
    </xf>
    <xf numFmtId="0" fontId="23" fillId="0" borderId="19" xfId="60" applyFont="1" applyFill="1" applyBorder="1">
      <alignment/>
      <protection/>
    </xf>
    <xf numFmtId="0" fontId="1" fillId="0" borderId="17" xfId="60" applyFont="1" applyBorder="1">
      <alignment/>
      <protection/>
    </xf>
    <xf numFmtId="0" fontId="1" fillId="0" borderId="0" xfId="60" applyFont="1" applyBorder="1">
      <alignment/>
      <protection/>
    </xf>
    <xf numFmtId="0" fontId="23" fillId="0" borderId="17" xfId="60" applyFont="1" applyFill="1" applyBorder="1">
      <alignment/>
      <protection/>
    </xf>
    <xf numFmtId="0" fontId="1" fillId="0" borderId="17" xfId="60" applyFont="1" applyFill="1" applyBorder="1" applyAlignment="1">
      <alignment horizontal="center"/>
      <protection/>
    </xf>
    <xf numFmtId="0" fontId="1" fillId="0" borderId="23" xfId="60" applyFont="1" applyFill="1" applyBorder="1">
      <alignment/>
      <protection/>
    </xf>
    <xf numFmtId="0" fontId="1" fillId="0" borderId="24" xfId="60" applyFont="1" applyFill="1" applyBorder="1">
      <alignment/>
      <protection/>
    </xf>
    <xf numFmtId="0" fontId="23" fillId="0" borderId="25" xfId="60" applyFont="1" applyFill="1" applyBorder="1" applyAlignment="1">
      <alignment horizontal="center"/>
      <protection/>
    </xf>
    <xf numFmtId="0" fontId="1" fillId="0" borderId="25" xfId="60" applyFont="1" applyFill="1" applyBorder="1">
      <alignment/>
      <protection/>
    </xf>
    <xf numFmtId="0" fontId="23" fillId="0" borderId="23" xfId="60" applyFont="1" applyFill="1" applyBorder="1" applyAlignment="1">
      <alignment horizontal="center"/>
      <protection/>
    </xf>
    <xf numFmtId="0" fontId="26" fillId="0" borderId="23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175" fontId="23" fillId="0" borderId="19" xfId="60" applyNumberFormat="1" applyFont="1" applyBorder="1">
      <alignment/>
      <protection/>
    </xf>
    <xf numFmtId="175" fontId="23" fillId="33" borderId="20" xfId="47" applyNumberFormat="1" applyFont="1" applyFill="1" applyBorder="1" applyAlignment="1">
      <alignment/>
    </xf>
    <xf numFmtId="175" fontId="23" fillId="33" borderId="19" xfId="47" applyNumberFormat="1" applyFont="1" applyFill="1" applyBorder="1" applyAlignment="1">
      <alignment/>
    </xf>
    <xf numFmtId="175" fontId="23" fillId="0" borderId="18" xfId="47" applyNumberFormat="1" applyFont="1" applyFill="1" applyBorder="1" applyAlignment="1">
      <alignment/>
    </xf>
    <xf numFmtId="175" fontId="1" fillId="0" borderId="17" xfId="60" applyNumberFormat="1" applyFont="1" applyBorder="1">
      <alignment/>
      <protection/>
    </xf>
    <xf numFmtId="175" fontId="1" fillId="33" borderId="0" xfId="47" applyNumberFormat="1" applyFont="1" applyFill="1" applyBorder="1" applyAlignment="1">
      <alignment/>
    </xf>
    <xf numFmtId="175" fontId="1" fillId="33" borderId="17" xfId="47" applyNumberFormat="1" applyFont="1" applyFill="1" applyBorder="1" applyAlignment="1">
      <alignment/>
    </xf>
    <xf numFmtId="175" fontId="1" fillId="0" borderId="17" xfId="47" applyNumberFormat="1" applyFont="1" applyFill="1" applyBorder="1" applyAlignment="1">
      <alignment/>
    </xf>
    <xf numFmtId="175" fontId="23" fillId="0" borderId="21" xfId="60" applyNumberFormat="1" applyFont="1" applyBorder="1">
      <alignment/>
      <protection/>
    </xf>
    <xf numFmtId="175" fontId="23" fillId="33" borderId="22" xfId="47" applyNumberFormat="1" applyFont="1" applyFill="1" applyBorder="1" applyAlignment="1">
      <alignment/>
    </xf>
    <xf numFmtId="175" fontId="23" fillId="33" borderId="21" xfId="47" applyNumberFormat="1" applyFont="1" applyFill="1" applyBorder="1" applyAlignment="1">
      <alignment/>
    </xf>
    <xf numFmtId="175" fontId="23" fillId="0" borderId="21" xfId="47" applyNumberFormat="1" applyFont="1" applyFill="1" applyBorder="1" applyAlignment="1">
      <alignment/>
    </xf>
    <xf numFmtId="175" fontId="1" fillId="0" borderId="19" xfId="60" applyNumberFormat="1" applyFont="1" applyBorder="1">
      <alignment/>
      <protection/>
    </xf>
    <xf numFmtId="175" fontId="1" fillId="33" borderId="20" xfId="47" applyNumberFormat="1" applyFont="1" applyFill="1" applyBorder="1" applyAlignment="1">
      <alignment/>
    </xf>
    <xf numFmtId="175" fontId="1" fillId="33" borderId="19" xfId="47" applyNumberFormat="1" applyFont="1" applyFill="1" applyBorder="1" applyAlignment="1">
      <alignment/>
    </xf>
    <xf numFmtId="175" fontId="1" fillId="0" borderId="19" xfId="47" applyNumberFormat="1" applyFont="1" applyFill="1" applyBorder="1" applyAlignment="1">
      <alignment/>
    </xf>
    <xf numFmtId="175" fontId="1" fillId="0" borderId="23" xfId="60" applyNumberFormat="1" applyFont="1" applyFill="1" applyBorder="1" applyAlignment="1">
      <alignment horizontal="left"/>
      <protection/>
    </xf>
    <xf numFmtId="175" fontId="1" fillId="0" borderId="17" xfId="60" applyNumberFormat="1" applyFont="1" applyFill="1" applyBorder="1">
      <alignment/>
      <protection/>
    </xf>
    <xf numFmtId="0" fontId="23" fillId="0" borderId="23" xfId="60" applyFont="1" applyFill="1" applyBorder="1">
      <alignment/>
      <protection/>
    </xf>
    <xf numFmtId="2" fontId="1" fillId="0" borderId="18" xfId="47" applyNumberFormat="1" applyFont="1" applyFill="1" applyBorder="1" applyAlignment="1">
      <alignment/>
    </xf>
    <xf numFmtId="2" fontId="1" fillId="0" borderId="17" xfId="47" applyNumberFormat="1" applyFont="1" applyFill="1" applyBorder="1" applyAlignment="1">
      <alignment/>
    </xf>
    <xf numFmtId="2" fontId="1" fillId="0" borderId="26" xfId="47" applyNumberFormat="1" applyFont="1" applyFill="1" applyBorder="1" applyAlignment="1">
      <alignment/>
    </xf>
    <xf numFmtId="2" fontId="1" fillId="0" borderId="19" xfId="47" applyNumberFormat="1" applyFont="1" applyFill="1" applyBorder="1" applyAlignment="1">
      <alignment/>
    </xf>
    <xf numFmtId="3" fontId="24" fillId="0" borderId="0" xfId="59" applyNumberFormat="1">
      <alignment/>
      <protection/>
    </xf>
    <xf numFmtId="0" fontId="1" fillId="0" borderId="0" xfId="60" applyFont="1" applyFill="1" applyBorder="1">
      <alignment/>
      <protection/>
    </xf>
    <xf numFmtId="173" fontId="1" fillId="0" borderId="17" xfId="47" applyNumberFormat="1" applyFont="1" applyFill="1" applyBorder="1" applyAlignment="1">
      <alignment/>
    </xf>
    <xf numFmtId="0" fontId="0" fillId="0" borderId="14" xfId="57" applyBorder="1">
      <alignment/>
      <protection/>
    </xf>
    <xf numFmtId="176" fontId="21" fillId="0" borderId="14" xfId="58" applyNumberFormat="1" applyBorder="1">
      <alignment/>
      <protection/>
    </xf>
    <xf numFmtId="0" fontId="0" fillId="0" borderId="13" xfId="57" applyBorder="1">
      <alignment/>
      <protection/>
    </xf>
    <xf numFmtId="0" fontId="0" fillId="0" borderId="12" xfId="57" applyBorder="1">
      <alignment/>
      <protection/>
    </xf>
    <xf numFmtId="1" fontId="0" fillId="0" borderId="12" xfId="57" applyNumberFormat="1" applyBorder="1">
      <alignment/>
      <protection/>
    </xf>
    <xf numFmtId="2" fontId="0" fillId="0" borderId="12" xfId="57" applyNumberFormat="1" applyBorder="1">
      <alignment/>
      <protection/>
    </xf>
    <xf numFmtId="176" fontId="21" fillId="0" borderId="13" xfId="58" applyNumberFormat="1" applyBorder="1">
      <alignment/>
      <protection/>
    </xf>
    <xf numFmtId="2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new shell for worksheet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3" max="3" width="8.8515625" style="0" customWidth="1"/>
    <col min="11" max="11" width="11.421875" style="0" customWidth="1"/>
    <col min="12" max="12" width="9.7109375" style="0" customWidth="1"/>
    <col min="20" max="20" width="9.140625" style="1" customWidth="1"/>
  </cols>
  <sheetData>
    <row r="1" spans="2:5" ht="12.75">
      <c r="B1" s="10" t="s">
        <v>36</v>
      </c>
      <c r="C1" s="10" t="s">
        <v>50</v>
      </c>
      <c r="D1" s="10" t="s">
        <v>283</v>
      </c>
      <c r="E1" s="126" t="s">
        <v>284</v>
      </c>
    </row>
    <row r="2" spans="1:36" ht="12.75">
      <c r="A2">
        <v>1961</v>
      </c>
      <c r="B2" s="123">
        <f>+GDP!F2</f>
        <v>2283.968132707629</v>
      </c>
      <c r="C2" s="2">
        <f>+Employment!E13</f>
        <v>89.57475380483437</v>
      </c>
      <c r="D2">
        <f>+Capital!C2</f>
        <v>3141.5</v>
      </c>
      <c r="E2" s="127">
        <f>+Fisheries!D10</f>
        <v>35.21317457230512</v>
      </c>
      <c r="F2" s="1"/>
      <c r="G2" s="1"/>
      <c r="M2" s="1"/>
      <c r="N2" s="1"/>
      <c r="O2" s="1"/>
      <c r="S2" s="2"/>
      <c r="AA2" s="2"/>
      <c r="AB2" s="2"/>
      <c r="AC2" s="3"/>
      <c r="AF2" s="9"/>
      <c r="AJ2" s="9"/>
    </row>
    <row r="3" spans="1:36" ht="12.75">
      <c r="A3">
        <v>1962</v>
      </c>
      <c r="B3" s="123">
        <f>+GDP!F3</f>
        <v>2388.3995703544583</v>
      </c>
      <c r="C3" s="2">
        <f>+Employment!E14</f>
        <v>95.16651745747538</v>
      </c>
      <c r="D3">
        <f>+Capital!C3</f>
        <v>3646.4</v>
      </c>
      <c r="E3" s="127">
        <f>+Fisheries!D11</f>
        <v>40.1343762881755</v>
      </c>
      <c r="F3" s="1"/>
      <c r="G3" s="1"/>
      <c r="M3" s="1"/>
      <c r="N3" s="1"/>
      <c r="O3" s="1"/>
      <c r="S3" s="2"/>
      <c r="AA3" s="2"/>
      <c r="AB3" s="2"/>
      <c r="AC3" s="3"/>
      <c r="AF3" s="9"/>
      <c r="AH3" s="9"/>
      <c r="AI3" s="9"/>
      <c r="AJ3" s="9"/>
    </row>
    <row r="4" spans="1:36" ht="12.75">
      <c r="A4">
        <v>1963</v>
      </c>
      <c r="B4" s="123">
        <f>+GDP!F4</f>
        <v>2584.2494214180524</v>
      </c>
      <c r="C4" s="2">
        <f>+Employment!E15</f>
        <v>105.41808415398388</v>
      </c>
      <c r="D4">
        <f>+Capital!C4</f>
        <v>3926.3</v>
      </c>
      <c r="E4" s="127">
        <f>+Fisheries!D12</f>
        <v>45.28158339759025</v>
      </c>
      <c r="F4" s="1"/>
      <c r="G4" s="1"/>
      <c r="M4" s="1"/>
      <c r="N4" s="1"/>
      <c r="O4" s="1"/>
      <c r="S4" s="2"/>
      <c r="AA4" s="2"/>
      <c r="AB4" s="2"/>
      <c r="AC4" s="3"/>
      <c r="AF4" s="9"/>
      <c r="AH4" s="9"/>
      <c r="AI4" s="9"/>
      <c r="AJ4" s="9"/>
    </row>
    <row r="5" spans="1:36" ht="12.75">
      <c r="A5">
        <v>1964</v>
      </c>
      <c r="B5" s="123">
        <f>+GDP!F5</f>
        <v>2800.174341093222</v>
      </c>
      <c r="C5" s="2">
        <f>+Employment!E16</f>
        <v>109.14592658907789</v>
      </c>
      <c r="D5">
        <f>+Capital!C5</f>
        <v>4154.1</v>
      </c>
      <c r="E5" s="127">
        <f>+Fisheries!D13</f>
        <v>47.5365241126433</v>
      </c>
      <c r="F5" s="1"/>
      <c r="G5" s="1"/>
      <c r="M5" s="1"/>
      <c r="N5" s="1"/>
      <c r="O5" s="1"/>
      <c r="S5" s="2"/>
      <c r="AA5" s="2"/>
      <c r="AB5" s="2"/>
      <c r="AC5" s="3"/>
      <c r="AF5" s="9"/>
      <c r="AH5" s="9"/>
      <c r="AI5" s="9"/>
      <c r="AJ5" s="9"/>
    </row>
    <row r="6" spans="1:36" ht="12.75">
      <c r="A6">
        <v>1965</v>
      </c>
      <c r="B6" s="123">
        <f>+GDP!F6</f>
        <v>2952.038339607688</v>
      </c>
      <c r="C6" s="2">
        <f>+Employment!E17</f>
        <v>115.6696508504924</v>
      </c>
      <c r="D6">
        <f>+Capital!C6</f>
        <v>4301.3</v>
      </c>
      <c r="E6" s="127">
        <f>+Fisheries!D14</f>
        <v>49.47010708983752</v>
      </c>
      <c r="F6" s="1"/>
      <c r="G6" s="1"/>
      <c r="M6" s="1"/>
      <c r="N6" s="1"/>
      <c r="O6" s="1"/>
      <c r="S6" s="2"/>
      <c r="AA6" s="2"/>
      <c r="AB6" s="2"/>
      <c r="AC6" s="3"/>
      <c r="AF6" s="9"/>
      <c r="AH6" s="9"/>
      <c r="AI6" s="9"/>
      <c r="AJ6" s="9"/>
    </row>
    <row r="7" spans="1:36" ht="12.75">
      <c r="A7">
        <v>1966</v>
      </c>
      <c r="B7" s="123">
        <f>+GDP!F7</f>
        <v>3186.8122825166943</v>
      </c>
      <c r="C7" s="2">
        <f>+Employment!E18</f>
        <v>123</v>
      </c>
      <c r="D7">
        <f>+Capital!C7</f>
        <v>4738.4</v>
      </c>
      <c r="E7" s="127">
        <f>+Fisheries!D15</f>
        <v>53.212715238536575</v>
      </c>
      <c r="F7" s="1"/>
      <c r="G7" s="1"/>
      <c r="M7" s="1"/>
      <c r="N7" s="1"/>
      <c r="O7" s="1"/>
      <c r="S7" s="2"/>
      <c r="AA7" s="2"/>
      <c r="AB7" s="2"/>
      <c r="AC7" s="3"/>
      <c r="AF7" s="9"/>
      <c r="AH7" s="9"/>
      <c r="AI7" s="9"/>
      <c r="AJ7" s="9"/>
    </row>
    <row r="8" spans="1:36" ht="12.75">
      <c r="A8">
        <v>1967</v>
      </c>
      <c r="B8" s="123">
        <f>+GDP!F8</f>
        <v>3229.6934260429844</v>
      </c>
      <c r="C8" s="2">
        <f>+Employment!E19</f>
        <v>126</v>
      </c>
      <c r="D8">
        <f>+Capital!C8</f>
        <v>5165.1</v>
      </c>
      <c r="E8" s="127">
        <f>+Fisheries!D16</f>
        <v>56.54861411445674</v>
      </c>
      <c r="F8" s="1"/>
      <c r="G8" s="1"/>
      <c r="M8" s="1"/>
      <c r="N8" s="1"/>
      <c r="O8" s="1"/>
      <c r="S8" s="2"/>
      <c r="AA8" s="2"/>
      <c r="AB8" s="2"/>
      <c r="AC8" s="3"/>
      <c r="AF8" s="9"/>
      <c r="AH8" s="9"/>
      <c r="AI8" s="9"/>
      <c r="AJ8" s="9"/>
    </row>
    <row r="9" spans="1:36" ht="12.75">
      <c r="A9">
        <v>1968</v>
      </c>
      <c r="B9" s="123">
        <f>+GDP!F9</f>
        <v>3514.2205818497614</v>
      </c>
      <c r="C9" s="2">
        <f>+Employment!E20</f>
        <v>126</v>
      </c>
      <c r="D9">
        <f>+Capital!C9</f>
        <v>5524.4</v>
      </c>
      <c r="E9" s="127">
        <f>+Fisheries!D17</f>
        <v>59.10819710669061</v>
      </c>
      <c r="F9" s="1"/>
      <c r="G9" s="1"/>
      <c r="M9" s="1"/>
      <c r="N9" s="1"/>
      <c r="O9" s="1"/>
      <c r="S9" s="2"/>
      <c r="AA9" s="2"/>
      <c r="AB9" s="2"/>
      <c r="AC9" s="3"/>
      <c r="AF9" s="9"/>
      <c r="AH9" s="9"/>
      <c r="AI9" s="9"/>
      <c r="AJ9" s="9"/>
    </row>
    <row r="10" spans="1:36" ht="12.75">
      <c r="A10">
        <v>1969</v>
      </c>
      <c r="B10" s="123">
        <f>+GDP!F10</f>
        <v>3684.0274885464396</v>
      </c>
      <c r="C10" s="2">
        <f>+Employment!E21</f>
        <v>127</v>
      </c>
      <c r="D10">
        <f>+Capital!C10</f>
        <v>5808.3</v>
      </c>
      <c r="E10" s="127">
        <f>+Fisheries!D18</f>
        <v>62.07081222411014</v>
      </c>
      <c r="F10" s="1"/>
      <c r="G10" s="1"/>
      <c r="M10" s="1"/>
      <c r="N10" s="1"/>
      <c r="O10" s="1"/>
      <c r="S10" s="2"/>
      <c r="AA10" s="2"/>
      <c r="AB10" s="2"/>
      <c r="AC10" s="3"/>
      <c r="AF10" s="9"/>
      <c r="AH10" s="9"/>
      <c r="AI10" s="9"/>
      <c r="AJ10" s="9"/>
    </row>
    <row r="11" spans="1:36" ht="12.75">
      <c r="A11">
        <v>1970</v>
      </c>
      <c r="B11" s="123">
        <f>+GDP!F11</f>
        <v>3908.0044469149534</v>
      </c>
      <c r="C11" s="2">
        <f>+Employment!E22</f>
        <v>129</v>
      </c>
      <c r="D11">
        <f>+Capital!C11</f>
        <v>6366.6</v>
      </c>
      <c r="E11" s="127">
        <f>+Fisheries!D19</f>
        <v>67.15056992605604</v>
      </c>
      <c r="F11" s="1"/>
      <c r="G11" s="1"/>
      <c r="M11" s="1"/>
      <c r="N11" s="1"/>
      <c r="O11" s="1"/>
      <c r="S11" s="2"/>
      <c r="AA11" s="2"/>
      <c r="AB11" s="2"/>
      <c r="AC11" s="3"/>
      <c r="AF11" s="9"/>
      <c r="AH11" s="9"/>
      <c r="AI11" s="9"/>
      <c r="AJ11" s="9"/>
    </row>
    <row r="12" spans="1:36" ht="12.75">
      <c r="A12">
        <v>1971</v>
      </c>
      <c r="B12" s="123">
        <f>+GDP!F12</f>
        <v>4095.6536750038367</v>
      </c>
      <c r="C12" s="2">
        <f>+Employment!E23</f>
        <v>135</v>
      </c>
      <c r="D12">
        <f>+Capital!C12</f>
        <v>7248.6</v>
      </c>
      <c r="E12" s="127">
        <f>+Fisheries!D20</f>
        <v>65.04759533431215</v>
      </c>
      <c r="F12" s="1"/>
      <c r="G12" s="1"/>
      <c r="M12" s="1"/>
      <c r="N12" s="1"/>
      <c r="O12" s="1"/>
      <c r="S12" s="2"/>
      <c r="AA12" s="2"/>
      <c r="AB12" s="2"/>
      <c r="AC12" s="3"/>
      <c r="AF12" s="9"/>
      <c r="AH12" s="9"/>
      <c r="AI12" s="9"/>
      <c r="AJ12" s="9"/>
    </row>
    <row r="13" spans="1:36" ht="12.75">
      <c r="A13">
        <v>1972</v>
      </c>
      <c r="B13" s="123">
        <f>+GDP!F13</f>
        <v>4049.6363438992626</v>
      </c>
      <c r="C13" s="2">
        <f>+Employment!E24</f>
        <v>140</v>
      </c>
      <c r="D13">
        <f>+Capital!C13</f>
        <v>7734</v>
      </c>
      <c r="E13" s="127">
        <f>+Fisheries!D21</f>
        <v>59.89167212800777</v>
      </c>
      <c r="F13" s="1"/>
      <c r="G13" s="1"/>
      <c r="M13" s="1"/>
      <c r="N13" s="1"/>
      <c r="O13" s="1"/>
      <c r="S13" s="2"/>
      <c r="AA13" s="2"/>
      <c r="AB13" s="2"/>
      <c r="AC13" s="3"/>
      <c r="AF13" s="9"/>
      <c r="AH13" s="9"/>
      <c r="AI13" s="9"/>
      <c r="AJ13" s="9"/>
    </row>
    <row r="14" spans="1:36" ht="12.75">
      <c r="A14">
        <v>1973</v>
      </c>
      <c r="B14" s="123">
        <f>+GDP!F14</f>
        <v>4357.797177312484</v>
      </c>
      <c r="C14" s="2">
        <f>+Employment!E25</f>
        <v>151</v>
      </c>
      <c r="D14">
        <f>+Capital!C14</f>
        <v>8018.9</v>
      </c>
      <c r="E14" s="127">
        <f>+Fisheries!D22</f>
        <v>70.86263195286823</v>
      </c>
      <c r="F14" s="1"/>
      <c r="G14" s="1"/>
      <c r="M14" s="1"/>
      <c r="N14" s="1"/>
      <c r="O14" s="1"/>
      <c r="S14" s="2"/>
      <c r="AA14" s="2"/>
      <c r="AB14" s="2"/>
      <c r="AC14" s="3"/>
      <c r="AF14" s="9"/>
      <c r="AH14" s="9"/>
      <c r="AI14" s="9"/>
      <c r="AJ14" s="9"/>
    </row>
    <row r="15" spans="1:36" ht="12.75">
      <c r="A15">
        <v>1974</v>
      </c>
      <c r="B15" s="123">
        <f>+GDP!F15</f>
        <v>4578.58439986164</v>
      </c>
      <c r="C15" s="2">
        <f>+Employment!E26</f>
        <v>149</v>
      </c>
      <c r="D15">
        <f>+Capital!C15</f>
        <v>8125.9</v>
      </c>
      <c r="E15" s="127">
        <f>+Fisheries!D23</f>
        <v>60.833348417343466</v>
      </c>
      <c r="F15" s="1"/>
      <c r="G15" s="1"/>
      <c r="M15" s="1"/>
      <c r="N15" s="1"/>
      <c r="O15" s="1"/>
      <c r="S15" s="2"/>
      <c r="AA15" s="2"/>
      <c r="AB15" s="2"/>
      <c r="AC15" s="3"/>
      <c r="AF15" s="9"/>
      <c r="AH15" s="9"/>
      <c r="AI15" s="9"/>
      <c r="AJ15" s="9"/>
    </row>
    <row r="16" spans="1:36" ht="12.75">
      <c r="A16">
        <v>1975</v>
      </c>
      <c r="B16" s="123">
        <f>+GDP!F16</f>
        <v>4765.541601255887</v>
      </c>
      <c r="C16" s="2">
        <f>+Employment!E27</f>
        <v>152</v>
      </c>
      <c r="D16">
        <f>+Capital!C16</f>
        <v>8135.7</v>
      </c>
      <c r="E16" s="127">
        <f>+Fisheries!D24</f>
        <v>64.20241145195826</v>
      </c>
      <c r="F16" s="1"/>
      <c r="G16" s="1"/>
      <c r="M16" s="1"/>
      <c r="N16" s="1"/>
      <c r="O16" s="1"/>
      <c r="S16" s="2"/>
      <c r="AA16" s="2"/>
      <c r="AB16" s="2"/>
      <c r="AC16" s="3"/>
      <c r="AF16" s="9"/>
      <c r="AH16" s="9"/>
      <c r="AI16" s="9"/>
      <c r="AJ16" s="9"/>
    </row>
    <row r="17" spans="1:36" ht="12.75">
      <c r="A17">
        <v>1976</v>
      </c>
      <c r="B17" s="123">
        <f>+GDP!F17</f>
        <v>5183.296205806267</v>
      </c>
      <c r="C17" s="2">
        <f>+Employment!E28</f>
        <v>157</v>
      </c>
      <c r="D17">
        <f>+Capital!C17</f>
        <v>8150</v>
      </c>
      <c r="E17" s="127">
        <f>+Fisheries!D25</f>
        <v>88.28352840842949</v>
      </c>
      <c r="F17" s="1"/>
      <c r="G17" s="1"/>
      <c r="M17" s="1"/>
      <c r="N17" s="1"/>
      <c r="O17" s="1"/>
      <c r="S17" s="2"/>
      <c r="AA17" s="2"/>
      <c r="AB17" s="2"/>
      <c r="AC17" s="3"/>
      <c r="AF17" s="9"/>
      <c r="AH17" s="9"/>
      <c r="AI17" s="9"/>
      <c r="AJ17" s="9"/>
    </row>
    <row r="18" spans="1:36" ht="12.75">
      <c r="A18">
        <v>1977</v>
      </c>
      <c r="B18" s="123">
        <f>+GDP!F18</f>
        <v>5494.612020632429</v>
      </c>
      <c r="C18" s="2">
        <f>+Employment!E29</f>
        <v>159</v>
      </c>
      <c r="D18">
        <f>+Capital!C18</f>
        <v>8034.7</v>
      </c>
      <c r="E18" s="127">
        <f>+Fisheries!D26</f>
        <v>109.09048282076932</v>
      </c>
      <c r="F18" s="1"/>
      <c r="G18" s="1"/>
      <c r="M18" s="1"/>
      <c r="N18" s="1"/>
      <c r="O18" s="1"/>
      <c r="S18" s="2"/>
      <c r="AA18" s="2"/>
      <c r="AB18" s="2"/>
      <c r="AC18" s="3"/>
      <c r="AF18" s="9"/>
      <c r="AH18" s="9"/>
      <c r="AI18" s="9"/>
      <c r="AJ18" s="9"/>
    </row>
    <row r="19" spans="1:36" ht="12.75">
      <c r="A19">
        <v>1978</v>
      </c>
      <c r="B19" s="123">
        <f>+GDP!F19</f>
        <v>5543.451504313066</v>
      </c>
      <c r="C19" s="2">
        <f>+Employment!E30</f>
        <v>162</v>
      </c>
      <c r="D19">
        <f>+Capital!C19</f>
        <v>7992.1</v>
      </c>
      <c r="E19" s="127">
        <f>+Fisheries!D27</f>
        <v>139.45529878004257</v>
      </c>
      <c r="F19" s="1"/>
      <c r="G19" s="1"/>
      <c r="M19" s="1"/>
      <c r="N19" s="1"/>
      <c r="O19" s="1"/>
      <c r="S19" s="2"/>
      <c r="AA19" s="2"/>
      <c r="AB19" s="2"/>
      <c r="AC19" s="3"/>
      <c r="AF19" s="9"/>
      <c r="AH19" s="9"/>
      <c r="AI19" s="9"/>
      <c r="AJ19" s="9"/>
    </row>
    <row r="20" spans="1:36" ht="12.75">
      <c r="A20">
        <v>1979</v>
      </c>
      <c r="B20" s="123">
        <f>+GDP!F20</f>
        <v>6137.769514585496</v>
      </c>
      <c r="C20" s="2">
        <f>+Employment!E31</f>
        <v>170</v>
      </c>
      <c r="D20">
        <f>+Capital!C20</f>
        <v>8179.3</v>
      </c>
      <c r="E20" s="127">
        <f>+Fisheries!D28</f>
        <v>179.1756665310885</v>
      </c>
      <c r="F20" s="1"/>
      <c r="G20" s="1"/>
      <c r="M20" s="1"/>
      <c r="N20" s="1"/>
      <c r="O20" s="1"/>
      <c r="S20" s="2"/>
      <c r="AA20" s="2"/>
      <c r="AB20" s="2"/>
      <c r="AC20" s="3"/>
      <c r="AF20" s="9"/>
      <c r="AH20" s="9"/>
      <c r="AI20" s="9"/>
      <c r="AJ20" s="9"/>
    </row>
    <row r="21" spans="1:36" ht="12.75">
      <c r="A21">
        <v>1980</v>
      </c>
      <c r="B21" s="123">
        <f>+GDP!F21</f>
        <v>5799.630123696338</v>
      </c>
      <c r="C21" s="2">
        <f>+Employment!E32</f>
        <v>178</v>
      </c>
      <c r="D21">
        <f>+Capital!C21</f>
        <v>8212.4</v>
      </c>
      <c r="E21" s="127">
        <f>+Fisheries!D29</f>
        <v>178.51720381460908</v>
      </c>
      <c r="F21" s="1"/>
      <c r="G21" s="1"/>
      <c r="M21" s="1"/>
      <c r="N21" s="1"/>
      <c r="O21" s="1"/>
      <c r="S21" s="2"/>
      <c r="AA21" s="2"/>
      <c r="AB21" s="2"/>
      <c r="AC21" s="3"/>
      <c r="AF21" s="9"/>
      <c r="AH21" s="9"/>
      <c r="AI21" s="9"/>
      <c r="AJ21" s="9"/>
    </row>
    <row r="22" spans="1:36" ht="15">
      <c r="A22">
        <v>1981</v>
      </c>
      <c r="B22" s="123">
        <f>+GDP!F22</f>
        <v>6249.999999999999</v>
      </c>
      <c r="C22" s="2">
        <f>+Employment!E33</f>
        <v>179</v>
      </c>
      <c r="D22">
        <f>+Capital!C22</f>
        <v>8353.8</v>
      </c>
      <c r="E22" s="127">
        <f>+Fisheries!D30</f>
        <v>185.9580673696467</v>
      </c>
      <c r="G22" s="1"/>
      <c r="L22" s="4"/>
      <c r="M22" s="1"/>
      <c r="N22" s="1"/>
      <c r="O22" s="1"/>
      <c r="S22" s="2"/>
      <c r="AA22" s="2"/>
      <c r="AB22" s="2"/>
      <c r="AC22" s="3"/>
      <c r="AF22" s="9"/>
      <c r="AH22" s="9"/>
      <c r="AI22" s="9"/>
      <c r="AJ22" s="9"/>
    </row>
    <row r="23" spans="1:36" ht="15">
      <c r="A23">
        <v>1982</v>
      </c>
      <c r="B23" s="123">
        <f>+GDP!F23</f>
        <v>6323.424494649227</v>
      </c>
      <c r="C23" s="2">
        <f>+Employment!E34</f>
        <v>173</v>
      </c>
      <c r="D23">
        <f>+Capital!C23</f>
        <v>8687.3</v>
      </c>
      <c r="E23" s="127">
        <f>+Fisheries!D31</f>
        <v>189.86186474231613</v>
      </c>
      <c r="G23" s="1"/>
      <c r="L23" s="4"/>
      <c r="M23" s="1"/>
      <c r="N23" s="1"/>
      <c r="O23" s="1"/>
      <c r="S23" s="2"/>
      <c r="AA23" s="2"/>
      <c r="AB23" s="2"/>
      <c r="AC23" s="3"/>
      <c r="AF23" s="9"/>
      <c r="AH23" s="9"/>
      <c r="AI23" s="9"/>
      <c r="AJ23" s="9"/>
    </row>
    <row r="24" spans="1:36" ht="15">
      <c r="A24">
        <v>1983</v>
      </c>
      <c r="B24" s="123">
        <f>+GDP!F24</f>
        <v>6553.409090909091</v>
      </c>
      <c r="C24" s="2">
        <f>+Employment!E35</f>
        <v>172</v>
      </c>
      <c r="D24">
        <f>+Capital!C24</f>
        <v>9061.9</v>
      </c>
      <c r="E24" s="127">
        <f>+Fisheries!D32</f>
        <v>178.09859391372564</v>
      </c>
      <c r="G24" s="1"/>
      <c r="L24" s="4"/>
      <c r="M24" s="1"/>
      <c r="N24" s="1"/>
      <c r="O24" s="1"/>
      <c r="S24" s="2"/>
      <c r="AA24" s="2"/>
      <c r="AB24" s="2"/>
      <c r="AC24" s="3"/>
      <c r="AF24" s="9"/>
      <c r="AH24" s="9"/>
      <c r="AI24" s="9"/>
      <c r="AJ24" s="9"/>
    </row>
    <row r="25" spans="1:36" ht="15">
      <c r="A25">
        <v>1984</v>
      </c>
      <c r="B25" s="123">
        <f>+GDP!F25</f>
        <v>6676.190476190476</v>
      </c>
      <c r="C25" s="2">
        <f>+Employment!E36</f>
        <v>174</v>
      </c>
      <c r="D25">
        <f>+Capital!C25</f>
        <v>9463.4</v>
      </c>
      <c r="E25" s="127">
        <f>+Fisheries!D33</f>
        <v>173.66969711551323</v>
      </c>
      <c r="G25" s="1"/>
      <c r="L25" s="4"/>
      <c r="M25" s="1"/>
      <c r="N25" s="1"/>
      <c r="O25" s="1"/>
      <c r="S25" s="2"/>
      <c r="U25" s="1"/>
      <c r="W25" s="1"/>
      <c r="X25" s="1"/>
      <c r="Y25" s="1"/>
      <c r="Z25" s="1"/>
      <c r="AA25" s="2"/>
      <c r="AB25" s="2"/>
      <c r="AC25" s="3"/>
      <c r="AF25" s="9"/>
      <c r="AH25" s="9"/>
      <c r="AI25" s="9"/>
      <c r="AJ25" s="9"/>
    </row>
    <row r="26" spans="1:36" ht="15">
      <c r="A26">
        <v>1985</v>
      </c>
      <c r="B26" s="123">
        <f>+GDP!F26</f>
        <v>6855.179704016913</v>
      </c>
      <c r="C26" s="2">
        <f>+Employment!E37</f>
        <v>174</v>
      </c>
      <c r="D26">
        <f>+Capital!C26</f>
        <v>9696.6</v>
      </c>
      <c r="E26" s="127">
        <f>+Fisheries!D34</f>
        <v>179.8745647570005</v>
      </c>
      <c r="G26" s="1"/>
      <c r="L26" s="4"/>
      <c r="M26" s="1"/>
      <c r="N26" s="1"/>
      <c r="O26" s="1"/>
      <c r="S26" s="2"/>
      <c r="AA26" s="2"/>
      <c r="AB26" s="2"/>
      <c r="AC26" s="3"/>
      <c r="AF26" s="9"/>
      <c r="AH26" s="9"/>
      <c r="AI26" s="9"/>
      <c r="AJ26" s="9"/>
    </row>
    <row r="27" spans="1:36" ht="15">
      <c r="A27">
        <v>1986</v>
      </c>
      <c r="B27" s="123">
        <f>+GDP!F27</f>
        <v>6938</v>
      </c>
      <c r="C27" s="2">
        <f>+Employment!E38</f>
        <v>179</v>
      </c>
      <c r="D27">
        <f>+Capital!C27</f>
        <v>9891.4</v>
      </c>
      <c r="E27" s="127">
        <f>+Fisheries!D35</f>
        <v>209.603</v>
      </c>
      <c r="G27" s="1"/>
      <c r="L27" s="4"/>
      <c r="M27" s="1"/>
      <c r="N27" s="1"/>
      <c r="O27" s="1"/>
      <c r="S27" s="2"/>
      <c r="AA27" s="2"/>
      <c r="AB27" s="2"/>
      <c r="AC27" s="3"/>
      <c r="AF27" s="9"/>
      <c r="AH27" s="9"/>
      <c r="AI27" s="9"/>
      <c r="AJ27" s="9"/>
    </row>
    <row r="28" spans="1:36" ht="15">
      <c r="A28">
        <v>1987</v>
      </c>
      <c r="B28" s="123">
        <f>+GDP!F28</f>
        <v>7168.582375478927</v>
      </c>
      <c r="C28" s="2">
        <f>+Employment!E39</f>
        <v>183</v>
      </c>
      <c r="D28">
        <f>+Capital!C28</f>
        <v>9803.1</v>
      </c>
      <c r="E28" s="127">
        <f>+Fisheries!D36</f>
        <v>251.38575804156284</v>
      </c>
      <c r="G28" s="1"/>
      <c r="L28" s="4"/>
      <c r="M28" s="1"/>
      <c r="N28" s="1"/>
      <c r="O28" s="1"/>
      <c r="S28" s="2"/>
      <c r="AA28" s="2"/>
      <c r="AB28" s="2"/>
      <c r="AC28" s="3"/>
      <c r="AF28" s="9"/>
      <c r="AH28" s="9"/>
      <c r="AI28" s="9"/>
      <c r="AJ28" s="9"/>
    </row>
    <row r="29" spans="1:36" ht="15">
      <c r="A29">
        <v>1988</v>
      </c>
      <c r="B29" s="123">
        <f>+GDP!F29</f>
        <v>7492.122335495828</v>
      </c>
      <c r="C29" s="2">
        <f>+Employment!E40</f>
        <v>193</v>
      </c>
      <c r="D29">
        <f>+Capital!C29</f>
        <v>9711.7</v>
      </c>
      <c r="E29" s="127">
        <f>+Fisheries!D37</f>
        <v>262.71208910137955</v>
      </c>
      <c r="G29" s="1"/>
      <c r="L29" s="4"/>
      <c r="M29" s="1"/>
      <c r="N29" s="1"/>
      <c r="O29" s="1"/>
      <c r="S29" s="2"/>
      <c r="AA29" s="2"/>
      <c r="AB29" s="2"/>
      <c r="AC29" s="3"/>
      <c r="AF29" s="9"/>
      <c r="AH29" s="9"/>
      <c r="AI29" s="9"/>
      <c r="AJ29" s="9"/>
    </row>
    <row r="30" spans="1:36" ht="15">
      <c r="A30">
        <v>1989</v>
      </c>
      <c r="B30" s="123">
        <f>+GDP!F30</f>
        <v>7945.013979496738</v>
      </c>
      <c r="C30" s="2">
        <f>+Employment!E41</f>
        <v>201</v>
      </c>
      <c r="D30">
        <f>+Capital!C30</f>
        <v>9638.3</v>
      </c>
      <c r="E30" s="127">
        <f>+Fisheries!D38</f>
        <v>244.496585922609</v>
      </c>
      <c r="G30" s="1"/>
      <c r="L30" s="4"/>
      <c r="M30" s="1"/>
      <c r="N30" s="1"/>
      <c r="O30" s="1"/>
      <c r="S30" s="2"/>
      <c r="AA30" s="2"/>
      <c r="AB30" s="2"/>
      <c r="AC30" s="3"/>
      <c r="AF30" s="9"/>
      <c r="AH30" s="9"/>
      <c r="AI30" s="9"/>
      <c r="AJ30" s="9"/>
    </row>
    <row r="31" spans="1:36" ht="15">
      <c r="A31">
        <v>1990</v>
      </c>
      <c r="B31" s="123">
        <f>+GDP!F31</f>
        <v>7849.777777777778</v>
      </c>
      <c r="C31" s="2">
        <f>+Employment!E42</f>
        <v>201</v>
      </c>
      <c r="D31">
        <f>+Capital!C31</f>
        <v>9483</v>
      </c>
      <c r="E31" s="127">
        <f>+Fisheries!D39</f>
        <v>250.0337123855178</v>
      </c>
      <c r="G31" s="1"/>
      <c r="L31" s="4"/>
      <c r="M31" s="1"/>
      <c r="N31" s="1"/>
      <c r="O31" s="1"/>
      <c r="S31" s="2"/>
      <c r="AA31" s="2"/>
      <c r="AB31" s="2"/>
      <c r="AC31" s="3"/>
      <c r="AF31" s="9"/>
      <c r="AH31" s="9"/>
      <c r="AI31" s="9"/>
      <c r="AJ31" s="9"/>
    </row>
    <row r="32" spans="1:36" ht="15">
      <c r="A32">
        <v>1991</v>
      </c>
      <c r="B32" s="123">
        <f>+GDP!F32</f>
        <v>7787.28813559322</v>
      </c>
      <c r="C32" s="2">
        <f>+Employment!E43</f>
        <v>197</v>
      </c>
      <c r="D32">
        <f>+Capital!C32</f>
        <v>9465.6</v>
      </c>
      <c r="E32" s="127">
        <f>+Fisheries!D40</f>
        <v>216.96120042848514</v>
      </c>
      <c r="G32" s="1"/>
      <c r="L32" s="4"/>
      <c r="M32" s="1"/>
      <c r="N32" s="1"/>
      <c r="O32" s="1"/>
      <c r="S32" s="2"/>
      <c r="AA32" s="2"/>
      <c r="AB32" s="2"/>
      <c r="AC32" s="3"/>
      <c r="AF32" s="9"/>
      <c r="AH32" s="9"/>
      <c r="AI32" s="9"/>
      <c r="AJ32" s="9"/>
    </row>
    <row r="33" spans="1:36" ht="15">
      <c r="A33">
        <v>1992</v>
      </c>
      <c r="B33" s="123">
        <f>+GDP!F33</f>
        <v>7821.337849280272</v>
      </c>
      <c r="C33" s="2">
        <f>+Employment!E44</f>
        <v>188</v>
      </c>
      <c r="D33">
        <f>+Capital!C33</f>
        <v>9486.4</v>
      </c>
      <c r="E33" s="127">
        <f>+Fisheries!D41</f>
        <v>160.59401197721243</v>
      </c>
      <c r="G33" s="1"/>
      <c r="L33" s="4"/>
      <c r="M33" s="1"/>
      <c r="N33" s="1"/>
      <c r="O33" s="1"/>
      <c r="S33" s="2"/>
      <c r="AA33" s="2"/>
      <c r="AB33" s="2"/>
      <c r="AC33" s="3"/>
      <c r="AF33" s="9"/>
      <c r="AH33" s="9"/>
      <c r="AI33" s="9"/>
      <c r="AJ33" s="9"/>
    </row>
    <row r="34" spans="1:36" ht="15">
      <c r="A34">
        <v>1993</v>
      </c>
      <c r="B34" s="123">
        <f>+GDP!F34</f>
        <v>7950.627615062761</v>
      </c>
      <c r="C34" s="2">
        <f>+Employment!E45</f>
        <v>186</v>
      </c>
      <c r="D34">
        <f>+Capital!C34</f>
        <v>9682.8</v>
      </c>
      <c r="E34" s="127">
        <f>+Fisheries!D42</f>
        <v>156.91891366953448</v>
      </c>
      <c r="G34" s="1"/>
      <c r="L34" s="4"/>
      <c r="M34" s="1"/>
      <c r="N34" s="1"/>
      <c r="O34" s="1"/>
      <c r="S34" s="2"/>
      <c r="AA34" s="2"/>
      <c r="AB34" s="2"/>
      <c r="AC34" s="3"/>
      <c r="AF34" s="9"/>
      <c r="AH34" s="9"/>
      <c r="AI34" s="9"/>
      <c r="AJ34" s="9"/>
    </row>
    <row r="35" spans="1:36" ht="15">
      <c r="A35" s="11">
        <v>1994</v>
      </c>
      <c r="B35" s="124">
        <f>+GDP!F35</f>
        <v>8119.10669975186</v>
      </c>
      <c r="C35" s="125">
        <f>+Employment!E46</f>
        <v>196</v>
      </c>
      <c r="D35" s="11">
        <f>+Capital!C35</f>
        <v>10164.6</v>
      </c>
      <c r="E35" s="128">
        <f>+Fisheries!D43</f>
        <v>154.0293281429615</v>
      </c>
      <c r="G35" s="1"/>
      <c r="L35" s="4"/>
      <c r="M35" s="1"/>
      <c r="N35" s="1"/>
      <c r="O35" s="1"/>
      <c r="S35" s="2"/>
      <c r="AA35" s="2"/>
      <c r="AB35" s="2"/>
      <c r="AC35" s="3"/>
      <c r="AF35" s="9"/>
      <c r="AH35" s="9"/>
      <c r="AI35" s="9"/>
      <c r="AJ35" s="9"/>
    </row>
    <row r="36" spans="3:35" ht="15">
      <c r="C36" s="1"/>
      <c r="F36" s="1"/>
      <c r="K36" s="4"/>
      <c r="L36" s="1"/>
      <c r="M36" s="1"/>
      <c r="N36" s="1"/>
      <c r="R36" s="2"/>
      <c r="S36" s="1"/>
      <c r="T36"/>
      <c r="Z36" s="2"/>
      <c r="AA36" s="2"/>
      <c r="AB36" s="3"/>
      <c r="AE36" s="9"/>
      <c r="AG36" s="9"/>
      <c r="AH36" s="9"/>
      <c r="AI36" s="9"/>
    </row>
    <row r="37" spans="1:35" ht="15">
      <c r="A37" s="10" t="s">
        <v>285</v>
      </c>
      <c r="B37" s="10" t="s">
        <v>286</v>
      </c>
      <c r="C37" s="129" t="s">
        <v>287</v>
      </c>
      <c r="F37" s="1"/>
      <c r="K37" s="4"/>
      <c r="L37" s="1"/>
      <c r="M37" s="1"/>
      <c r="N37" s="1"/>
      <c r="S37" s="1"/>
      <c r="T37"/>
      <c r="Z37" s="2"/>
      <c r="AA37" s="2"/>
      <c r="AB37" s="3"/>
      <c r="AE37" s="9"/>
      <c r="AF37" s="9"/>
      <c r="AG37" s="9"/>
      <c r="AH37" s="9"/>
      <c r="AI37" s="9"/>
    </row>
    <row r="38" spans="1:35" ht="15">
      <c r="A38" s="10" t="s">
        <v>37</v>
      </c>
      <c r="B38" s="10" t="s">
        <v>50</v>
      </c>
      <c r="C38" s="10" t="s">
        <v>292</v>
      </c>
      <c r="K38" s="4"/>
      <c r="L38" s="4"/>
      <c r="M38" s="4"/>
      <c r="N38" s="4"/>
      <c r="S38" s="1"/>
      <c r="T38"/>
      <c r="Z38" s="2"/>
      <c r="AA38" s="2"/>
      <c r="AB38" s="3"/>
      <c r="AF38" s="9"/>
      <c r="AH38" s="9"/>
      <c r="AI38" s="9"/>
    </row>
    <row r="39" spans="1:35" ht="15">
      <c r="A39" s="10" t="s">
        <v>38</v>
      </c>
      <c r="B39" s="10" t="s">
        <v>283</v>
      </c>
      <c r="C39" s="10" t="s">
        <v>293</v>
      </c>
      <c r="K39" s="4"/>
      <c r="L39" s="4"/>
      <c r="M39" s="4"/>
      <c r="N39" s="4"/>
      <c r="S39" s="1"/>
      <c r="T39"/>
      <c r="Z39" s="2"/>
      <c r="AA39" s="2"/>
      <c r="AB39" s="3"/>
      <c r="AF39" s="9"/>
      <c r="AH39" s="9"/>
      <c r="AI39" s="9"/>
    </row>
    <row r="40" spans="1:35" ht="15">
      <c r="A40" s="10" t="s">
        <v>46</v>
      </c>
      <c r="B40" s="10" t="s">
        <v>284</v>
      </c>
      <c r="C40" s="10" t="s">
        <v>295</v>
      </c>
      <c r="K40" s="4"/>
      <c r="L40" s="4"/>
      <c r="M40" s="4"/>
      <c r="N40" s="4"/>
      <c r="S40" s="1"/>
      <c r="T40"/>
      <c r="Z40" s="2"/>
      <c r="AA40" s="2"/>
      <c r="AB40" s="3"/>
      <c r="AF40" s="9"/>
      <c r="AH40" s="9"/>
      <c r="AI40" s="9"/>
    </row>
    <row r="41" spans="11:35" ht="15">
      <c r="K41" s="4"/>
      <c r="L41" s="4"/>
      <c r="M41" s="4"/>
      <c r="N41" s="4"/>
      <c r="S41" s="1"/>
      <c r="T41"/>
      <c r="Z41" s="2"/>
      <c r="AA41" s="2"/>
      <c r="AB41" s="3"/>
      <c r="AF41" s="9"/>
      <c r="AH41" s="9"/>
      <c r="AI41" s="9"/>
    </row>
    <row r="42" spans="11:35" ht="15">
      <c r="K42" s="4"/>
      <c r="L42" s="4"/>
      <c r="M42" s="4"/>
      <c r="N42" s="4"/>
      <c r="S42" s="1"/>
      <c r="T42"/>
      <c r="Z42" s="2"/>
      <c r="AA42" s="2"/>
      <c r="AB42" s="3"/>
      <c r="AF42" s="9"/>
      <c r="AH42" s="9"/>
      <c r="AI42" s="9"/>
    </row>
    <row r="43" spans="11:35" ht="15">
      <c r="K43" s="4"/>
      <c r="L43" s="4"/>
      <c r="M43" s="4"/>
      <c r="N43" s="4"/>
      <c r="S43" s="1"/>
      <c r="T43"/>
      <c r="Z43" s="2"/>
      <c r="AA43" s="2"/>
      <c r="AB43" s="3"/>
      <c r="AF43" s="9"/>
      <c r="AH43" s="9"/>
      <c r="AI43" s="9"/>
    </row>
    <row r="44" spans="11:35" ht="15">
      <c r="K44" s="4"/>
      <c r="L44" s="4"/>
      <c r="M44" s="4"/>
      <c r="N44" s="4"/>
      <c r="S44" s="1"/>
      <c r="T44"/>
      <c r="Z44" s="2"/>
      <c r="AA44" s="2"/>
      <c r="AB44" s="3"/>
      <c r="AF44" s="9"/>
      <c r="AH44" s="9"/>
      <c r="AI44" s="9"/>
    </row>
    <row r="45" spans="11:35" ht="15">
      <c r="K45" s="4"/>
      <c r="L45" s="4"/>
      <c r="M45" s="4"/>
      <c r="N45" s="4"/>
      <c r="S45" s="1"/>
      <c r="T45"/>
      <c r="Z45" s="2"/>
      <c r="AA45" s="2"/>
      <c r="AB45" s="3"/>
      <c r="AF45" s="9"/>
      <c r="AH45" s="9"/>
      <c r="AI45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9.140625" defaultRowHeight="12.75"/>
  <cols>
    <col min="1" max="1" width="35.00390625" style="27" customWidth="1"/>
    <col min="2" max="3" width="13.57421875" style="27" bestFit="1" customWidth="1"/>
    <col min="4" max="16384" width="9.140625" style="27" customWidth="1"/>
  </cols>
  <sheetData>
    <row r="2" ht="12">
      <c r="G2" s="28" t="s">
        <v>201</v>
      </c>
    </row>
    <row r="3" ht="12">
      <c r="G3" s="28" t="s">
        <v>59</v>
      </c>
    </row>
    <row r="4" ht="12">
      <c r="G4" s="28"/>
    </row>
    <row r="8" spans="1:24" ht="12">
      <c r="A8" s="29" t="s">
        <v>63</v>
      </c>
      <c r="B8" s="30">
        <v>1953</v>
      </c>
      <c r="C8" s="30">
        <v>1954</v>
      </c>
      <c r="D8" s="30">
        <v>1955</v>
      </c>
      <c r="E8" s="30">
        <v>1956</v>
      </c>
      <c r="F8" s="30">
        <v>1957</v>
      </c>
      <c r="G8" s="30">
        <v>1958</v>
      </c>
      <c r="H8" s="30">
        <v>1959</v>
      </c>
      <c r="I8" s="30">
        <v>1960</v>
      </c>
      <c r="J8" s="30">
        <v>1961</v>
      </c>
      <c r="K8" s="30">
        <v>1962</v>
      </c>
      <c r="L8" s="30">
        <v>1963</v>
      </c>
      <c r="M8" s="30">
        <v>1964</v>
      </c>
      <c r="N8" s="30">
        <v>1965</v>
      </c>
      <c r="O8" s="30">
        <v>1966</v>
      </c>
      <c r="P8" s="30">
        <v>1967</v>
      </c>
      <c r="Q8" s="30">
        <v>1968</v>
      </c>
      <c r="R8" s="30">
        <v>1969</v>
      </c>
      <c r="S8" s="30">
        <v>1970</v>
      </c>
      <c r="T8" s="30">
        <v>1971</v>
      </c>
      <c r="U8" s="30">
        <v>1972</v>
      </c>
      <c r="V8" s="31">
        <v>1973</v>
      </c>
      <c r="W8" s="31">
        <v>1974</v>
      </c>
      <c r="X8" s="32">
        <v>1975</v>
      </c>
    </row>
    <row r="9" spans="1:21" ht="12.75">
      <c r="A9" s="42" t="s">
        <v>204</v>
      </c>
      <c r="U9" s="28"/>
    </row>
    <row r="10" spans="1:24" ht="12">
      <c r="A10" s="2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2">
      <c r="A11" s="29" t="s">
        <v>67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">
      <c r="A12" s="29" t="s">
        <v>160</v>
      </c>
      <c r="B12" s="41"/>
      <c r="C12" s="41">
        <f>LOG('FPrices53-75'!C12/'FPrices53-75'!B12)</f>
        <v>0.0012936893889790824</v>
      </c>
      <c r="D12" s="41">
        <f>LOG('FPrices53-75'!D12/'FPrices53-75'!C12)</f>
        <v>-0.0216183565618955</v>
      </c>
      <c r="E12" s="41">
        <f>LOG('FPrices53-75'!E12/'FPrices53-75'!D12)</f>
        <v>0.01919702183161665</v>
      </c>
      <c r="F12" s="41">
        <f>LOG('FPrices53-75'!F12/'FPrices53-75'!E12)</f>
        <v>-0.0024921687639881604</v>
      </c>
      <c r="G12" s="41">
        <f>LOG('FPrices53-75'!G12/'FPrices53-75'!F12)</f>
        <v>0.012560229248862013</v>
      </c>
      <c r="H12" s="41">
        <f>LOG('FPrices53-75'!H12/'FPrices53-75'!G12)</f>
        <v>-0.006443828265855451</v>
      </c>
      <c r="I12" s="41">
        <f>LOG('FPrices53-75'!I12/'FPrices53-75'!H12)</f>
        <v>-0.011745183698083611</v>
      </c>
      <c r="J12" s="41">
        <f>LOG('FPrices53-75'!J12/'FPrices53-75'!I12)</f>
        <v>-0.001416413419214052</v>
      </c>
      <c r="K12" s="41">
        <f>LOG('FPrices53-75'!K12/'FPrices53-75'!J12)</f>
        <v>0.015854870728439954</v>
      </c>
      <c r="L12" s="41">
        <f>LOG('FPrices53-75'!L12/'FPrices53-75'!K12)</f>
        <v>0.0075769625077659695</v>
      </c>
      <c r="M12" s="41">
        <f>LOG('FPrices53-75'!M12/'FPrices53-75'!L12)</f>
        <v>-0.015519657953783177</v>
      </c>
      <c r="N12" s="41">
        <f>LOG('FPrices53-75'!N12/'FPrices53-75'!M12)</f>
        <v>0.006870215730424931</v>
      </c>
      <c r="O12" s="41">
        <f>LOG('FPrices53-75'!O12/'FPrices53-75'!N12)</f>
        <v>0.0021236936298555356</v>
      </c>
      <c r="P12" s="41">
        <f>LOG('FPrices53-75'!P12/'FPrices53-75'!O12)</f>
        <v>0.010501465580919179</v>
      </c>
      <c r="Q12" s="41">
        <f>LOG('FPrices53-75'!Q12/'FPrices53-75'!P12)</f>
        <v>-0.019721275847152973</v>
      </c>
      <c r="R12" s="41">
        <f>LOG('FPrices53-75'!R12/'FPrices53-75'!Q12)</f>
        <v>0.05128231618198922</v>
      </c>
      <c r="S12" s="41">
        <f>LOG('FPrices53-75'!S12/'FPrices53-75'!R12)</f>
        <v>0.021921114519624627</v>
      </c>
      <c r="T12" s="41">
        <f>LOG('FPrices53-75'!T12/'FPrices53-75'!S12)</f>
        <v>0.06530121410890148</v>
      </c>
      <c r="U12" s="41">
        <f>LOG('FPrices53-75'!U12/'FPrices53-75'!T12)</f>
        <v>0.0772887776818029</v>
      </c>
      <c r="V12" s="41">
        <f>LOG('FPrices53-75'!V12/'FPrices53-75'!U12)</f>
        <v>0.02305893520996192</v>
      </c>
      <c r="W12" s="41">
        <f>LOG('FPrices53-75'!W12/'FPrices53-75'!V12)</f>
        <v>0.04972967617198285</v>
      </c>
      <c r="X12" s="41">
        <f>LOG('FPrices53-75'!X12/'FPrices53-75'!W12)</f>
        <v>0.011816627443299641</v>
      </c>
    </row>
    <row r="13" spans="1:24" ht="12">
      <c r="A13" s="29" t="s">
        <v>161</v>
      </c>
      <c r="B13" s="41"/>
      <c r="C13" s="41">
        <f>LOG('FPrices53-75'!C13/'FPrices53-75'!B13)</f>
        <v>0.006832455498157603</v>
      </c>
      <c r="D13" s="41">
        <f>LOG('FPrices53-75'!D13/'FPrices53-75'!C13)</f>
        <v>-0.0035530460535702865</v>
      </c>
      <c r="E13" s="41">
        <f>LOG('FPrices53-75'!E13/'FPrices53-75'!D13)</f>
        <v>0.0077427988325839674</v>
      </c>
      <c r="F13" s="41">
        <f>LOG('FPrices53-75'!F13/'FPrices53-75'!E13)</f>
        <v>-0.012176026820056382</v>
      </c>
      <c r="G13" s="41">
        <f>LOG('FPrices53-75'!G13/'FPrices53-75'!F13)</f>
        <v>-0.009956271514663582</v>
      </c>
      <c r="H13" s="41">
        <f>LOG('FPrices53-75'!H13/'FPrices53-75'!G13)</f>
        <v>0.041741932367314855</v>
      </c>
      <c r="I13" s="41">
        <f>LOG('FPrices53-75'!I13/'FPrices53-75'!H13)</f>
        <v>0.03784845752058225</v>
      </c>
      <c r="J13" s="41">
        <f>LOG('FPrices53-75'!J13/'FPrices53-75'!I13)</f>
        <v>0.03384160655005563</v>
      </c>
      <c r="K13" s="41">
        <f>LOG('FPrices53-75'!K13/'FPrices53-75'!J13)</f>
        <v>0.02604913189968214</v>
      </c>
      <c r="L13" s="41">
        <f>LOG('FPrices53-75'!L13/'FPrices53-75'!K13)</f>
        <v>0.04114566381742549</v>
      </c>
      <c r="M13" s="41">
        <f>LOG('FPrices53-75'!M13/'FPrices53-75'!L13)</f>
        <v>0.06184875561885833</v>
      </c>
      <c r="N13" s="41">
        <f>LOG('FPrices53-75'!N13/'FPrices53-75'!M13)</f>
        <v>0.0222672076202032</v>
      </c>
      <c r="O13" s="41">
        <f>LOG('FPrices53-75'!O13/'FPrices53-75'!N13)</f>
        <v>0.035846402019487494</v>
      </c>
      <c r="P13" s="41">
        <f>LOG('FPrices53-75'!P13/'FPrices53-75'!O13)</f>
        <v>0.020253098320262737</v>
      </c>
      <c r="Q13" s="41">
        <f>LOG('FPrices53-75'!Q13/'FPrices53-75'!P13)</f>
        <v>-0.08098782820762772</v>
      </c>
      <c r="R13" s="41">
        <f>LOG('FPrices53-75'!R13/'FPrices53-75'!Q13)</f>
        <v>-0.024318560582968014</v>
      </c>
      <c r="S13" s="41">
        <f>LOG('FPrices53-75'!S13/'FPrices53-75'!R13)</f>
        <v>0.08245867118778649</v>
      </c>
      <c r="T13" s="41">
        <f>LOG('FPrices53-75'!T13/'FPrices53-75'!S13)</f>
        <v>0.09839521259356616</v>
      </c>
      <c r="U13" s="41">
        <f>LOG('FPrices53-75'!U13/'FPrices53-75'!T13)</f>
        <v>0.06329258847662307</v>
      </c>
      <c r="V13" s="41">
        <f>LOG('FPrices53-75'!V13/'FPrices53-75'!U13)</f>
        <v>0.14961757794961805</v>
      </c>
      <c r="W13" s="41">
        <f>LOG('FPrices53-75'!W13/'FPrices53-75'!V13)</f>
        <v>0.05413041912219147</v>
      </c>
      <c r="X13" s="41">
        <f>LOG('FPrices53-75'!X13/'FPrices53-75'!W13)</f>
        <v>0.03462758380741177</v>
      </c>
    </row>
    <row r="14" spans="1:24" ht="12">
      <c r="A14" s="29" t="s">
        <v>162</v>
      </c>
      <c r="B14" s="41"/>
      <c r="C14" s="41">
        <f>LOG('FPrices53-75'!C14/'FPrices53-75'!B14)</f>
        <v>-0.05334261428715547</v>
      </c>
      <c r="D14" s="41">
        <f>LOG('FPrices53-75'!D14/'FPrices53-75'!C14)</f>
        <v>0.41728652478541806</v>
      </c>
      <c r="E14" s="41">
        <f>LOG('FPrices53-75'!E14/'FPrices53-75'!D14)</f>
        <v>-0.43268031218534336</v>
      </c>
      <c r="F14" s="41">
        <f>LOG('FPrices53-75'!F14/'FPrices53-75'!E14)</f>
        <v>-0.07194920257170265</v>
      </c>
      <c r="G14" s="41">
        <f>LOG('FPrices53-75'!G14/'FPrices53-75'!F14)</f>
        <v>0.008381250180334086</v>
      </c>
      <c r="H14" s="41">
        <f>LOG('FPrices53-75'!H14/'FPrices53-75'!G14)</f>
        <v>0.012956885355842156</v>
      </c>
      <c r="I14" s="41">
        <f>LOG('FPrices53-75'!I14/'FPrices53-75'!H14)</f>
        <v>-0.014220536825498802</v>
      </c>
      <c r="J14" s="41">
        <f>LOG('FPrices53-75'!J14/'FPrices53-75'!I14)</f>
        <v>0.04692783774425711</v>
      </c>
      <c r="K14" s="41">
        <f>LOG('FPrices53-75'!K14/'FPrices53-75'!J14)</f>
        <v>0.012848837547644595</v>
      </c>
      <c r="L14" s="41">
        <f>LOG('FPrices53-75'!L14/'FPrices53-75'!K14)</f>
        <v>0.077749370924569</v>
      </c>
      <c r="M14" s="41">
        <f>LOG('FPrices53-75'!M14/'FPrices53-75'!L14)</f>
        <v>0.04604295413367283</v>
      </c>
      <c r="N14" s="41">
        <f>LOG('FPrices53-75'!N14/'FPrices53-75'!M14)</f>
        <v>0.05693956157321613</v>
      </c>
      <c r="O14" s="41">
        <f>LOG('FPrices53-75'!O14/'FPrices53-75'!N14)</f>
        <v>0.028562413019982674</v>
      </c>
      <c r="P14" s="41">
        <f>LOG('FPrices53-75'!P14/'FPrices53-75'!O14)</f>
        <v>0.008641965644156924</v>
      </c>
      <c r="Q14" s="41">
        <f>LOG('FPrices53-75'!Q14/'FPrices53-75'!P14)</f>
        <v>0.02707244563645276</v>
      </c>
      <c r="R14" s="41">
        <f>LOG('FPrices53-75'!R14/'FPrices53-75'!Q14)</f>
        <v>-0.041873961690393</v>
      </c>
      <c r="S14" s="41">
        <f>LOG('FPrices53-75'!S14/'FPrices53-75'!R14)</f>
        <v>0.11558570937283107</v>
      </c>
      <c r="T14" s="41">
        <f>LOG('FPrices53-75'!T14/'FPrices53-75'!S14)</f>
        <v>0.08416172996326358</v>
      </c>
      <c r="U14" s="41">
        <f>LOG('FPrices53-75'!U14/'FPrices53-75'!T14)</f>
        <v>0.04513835151989948</v>
      </c>
      <c r="V14" s="41">
        <f>LOG('FPrices53-75'!V14/'FPrices53-75'!U14)</f>
        <v>0.15599274968413265</v>
      </c>
      <c r="W14" s="41">
        <f>LOG('FPrices53-75'!W14/'FPrices53-75'!V14)</f>
        <v>0.10847554379961623</v>
      </c>
      <c r="X14" s="41">
        <f>LOG('FPrices53-75'!X14/'FPrices53-75'!W14)</f>
        <v>0.02236219580292677</v>
      </c>
    </row>
    <row r="15" spans="1:24" ht="12">
      <c r="A15" s="29" t="s">
        <v>163</v>
      </c>
      <c r="B15" s="41"/>
      <c r="C15" s="41">
        <f>LOG('FPrices53-75'!C15/'FPrices53-75'!B15)</f>
        <v>-0.055409467234587804</v>
      </c>
      <c r="D15" s="41">
        <f>LOG('FPrices53-75'!D15/'FPrices53-75'!C15)</f>
        <v>0.004835195873987305</v>
      </c>
      <c r="E15" s="41">
        <f>LOG('FPrices53-75'!E15/'FPrices53-75'!D15)</f>
        <v>-0.11611517162767196</v>
      </c>
      <c r="F15" s="41">
        <f>LOG('FPrices53-75'!F15/'FPrices53-75'!E15)</f>
        <v>0.09042114259083071</v>
      </c>
      <c r="G15" s="41">
        <f>LOG('FPrices53-75'!G15/'FPrices53-75'!F15)</f>
        <v>-0.02925858490186814</v>
      </c>
      <c r="H15" s="41">
        <f>LOG('FPrices53-75'!H15/'FPrices53-75'!G15)</f>
        <v>0.06408197032295562</v>
      </c>
      <c r="I15" s="41">
        <f>LOG('FPrices53-75'!I15/'FPrices53-75'!H15)</f>
        <v>-0.06904242340604538</v>
      </c>
      <c r="J15" s="41">
        <f>LOG('FPrices53-75'!J15/'FPrices53-75'!I15)</f>
        <v>0.07887848483126841</v>
      </c>
      <c r="K15" s="41">
        <f>LOG('FPrices53-75'!K15/'FPrices53-75'!J15)</f>
        <v>-0.05295807964606589</v>
      </c>
      <c r="L15" s="41">
        <f>LOG('FPrices53-75'!L15/'FPrices53-75'!K15)</f>
        <v>0.11535283968782858</v>
      </c>
      <c r="M15" s="41">
        <f>LOG('FPrices53-75'!M15/'FPrices53-75'!L15)</f>
        <v>0.025149138142523356</v>
      </c>
      <c r="N15" s="41">
        <f>LOG('FPrices53-75'!N15/'FPrices53-75'!M15)</f>
        <v>0.010149130709297327</v>
      </c>
      <c r="O15" s="41">
        <f>LOG('FPrices53-75'!O15/'FPrices53-75'!N15)</f>
        <v>-0.09480843020820691</v>
      </c>
      <c r="P15" s="41">
        <f>LOG('FPrices53-75'!P15/'FPrices53-75'!O15)</f>
        <v>0.06941586912709152</v>
      </c>
      <c r="Q15" s="41">
        <f>LOG('FPrices53-75'!Q15/'FPrices53-75'!P15)</f>
        <v>-0.08467280388389489</v>
      </c>
      <c r="R15" s="41">
        <f>LOG('FPrices53-75'!R15/'FPrices53-75'!Q15)</f>
        <v>0.09283470310203669</v>
      </c>
      <c r="S15" s="41">
        <f>LOG('FPrices53-75'!S15/'FPrices53-75'!R15)</f>
        <v>0.11674492743555875</v>
      </c>
      <c r="T15" s="41">
        <f>LOG('FPrices53-75'!T15/'FPrices53-75'!S15)</f>
        <v>0.03465110447409564</v>
      </c>
      <c r="U15" s="41">
        <f>LOG('FPrices53-75'!U15/'FPrices53-75'!T15)</f>
        <v>0.10155906166998349</v>
      </c>
      <c r="V15" s="41">
        <f>LOG('FPrices53-75'!V15/'FPrices53-75'!U15)</f>
        <v>0.1377511144970678</v>
      </c>
      <c r="W15" s="41">
        <f>LOG('FPrices53-75'!W15/'FPrices53-75'!V15)</f>
        <v>0.07049986058504801</v>
      </c>
      <c r="X15" s="41">
        <f>LOG('FPrices53-75'!X15/'FPrices53-75'!W15)</f>
        <v>0.024385696053160228</v>
      </c>
    </row>
    <row r="16" spans="1:24" ht="12">
      <c r="A16" s="29" t="s">
        <v>164</v>
      </c>
      <c r="B16" s="41"/>
      <c r="C16" s="41">
        <f>LOG('FPrices53-75'!C16/'FPrices53-75'!B16)</f>
        <v>0.004702808826883104</v>
      </c>
      <c r="D16" s="41">
        <f>LOG('FPrices53-75'!D16/'FPrices53-75'!C16)</f>
        <v>0.10101395718744581</v>
      </c>
      <c r="E16" s="41">
        <f>LOG('FPrices53-75'!E16/'FPrices53-75'!D16)</f>
        <v>-0.03211898647875084</v>
      </c>
      <c r="F16" s="41">
        <f>LOG('FPrices53-75'!F16/'FPrices53-75'!E16)</f>
        <v>0.00324107809229455</v>
      </c>
      <c r="G16" s="41">
        <f>LOG('FPrices53-75'!G16/'FPrices53-75'!F16)</f>
        <v>0.0014580857588915694</v>
      </c>
      <c r="H16" s="41">
        <f>LOG('FPrices53-75'!H16/'FPrices53-75'!G16)</f>
        <v>-0.009827673203393629</v>
      </c>
      <c r="I16" s="41">
        <f>LOG('FPrices53-75'!I16/'FPrices53-75'!H16)</f>
        <v>0.0009703079913121267</v>
      </c>
      <c r="J16" s="41">
        <f>LOG('FPrices53-75'!J16/'FPrices53-75'!I16)</f>
        <v>-0.001198695099559069</v>
      </c>
      <c r="K16" s="41">
        <f>LOG('FPrices53-75'!K16/'FPrices53-75'!J16)</f>
        <v>0.0032668962406403423</v>
      </c>
      <c r="L16" s="41">
        <f>LOG('FPrices53-75'!L16/'FPrices53-75'!K16)</f>
        <v>0.011862969757969022</v>
      </c>
      <c r="M16" s="41">
        <f>LOG('FPrices53-75'!M16/'FPrices53-75'!L16)</f>
        <v>0.021519787612775423</v>
      </c>
      <c r="N16" s="41">
        <f>LOG('FPrices53-75'!N16/'FPrices53-75'!M16)</f>
        <v>-0.00484553019655548</v>
      </c>
      <c r="O16" s="41">
        <f>LOG('FPrices53-75'!O16/'FPrices53-75'!N16)</f>
        <v>0.0028397732583042524</v>
      </c>
      <c r="P16" s="41">
        <f>LOG('FPrices53-75'!P16/'FPrices53-75'!O16)</f>
        <v>0.06412963967926645</v>
      </c>
      <c r="Q16" s="41">
        <f>LOG('FPrices53-75'!Q16/'FPrices53-75'!P16)</f>
        <v>-0.03476075749532652</v>
      </c>
      <c r="R16" s="41">
        <f>LOG('FPrices53-75'!R16/'FPrices53-75'!Q16)</f>
        <v>0.08989963974998282</v>
      </c>
      <c r="S16" s="41">
        <f>LOG('FPrices53-75'!S16/'FPrices53-75'!R16)</f>
        <v>0.09938187039289588</v>
      </c>
      <c r="T16" s="41">
        <f>LOG('FPrices53-75'!T16/'FPrices53-75'!S16)</f>
        <v>-0.003244371038450312</v>
      </c>
      <c r="U16" s="41" t="e">
        <f>LOG('FPrices53-75'!U16/'FPrices53-75'!T16)</f>
        <v>#DIV/0!</v>
      </c>
      <c r="V16" s="41" t="e">
        <f>LOG('FPrices53-75'!V16/'FPrices53-75'!U16)</f>
        <v>#DIV/0!</v>
      </c>
      <c r="W16" s="41" t="e">
        <f>LOG('FPrices53-75'!W16/'FPrices53-75'!V16)</f>
        <v>#DIV/0!</v>
      </c>
      <c r="X16" s="41" t="e">
        <f>LOG('FPrices53-75'!X16/'FPrices53-75'!W16)</f>
        <v>#DIV/0!</v>
      </c>
    </row>
    <row r="17" spans="1:24" ht="12">
      <c r="A17" s="29" t="s">
        <v>165</v>
      </c>
      <c r="B17" s="41"/>
      <c r="C17" s="41" t="e">
        <f>LOG('FPrices53-75'!C17/'FPrices53-75'!B17)</f>
        <v>#DIV/0!</v>
      </c>
      <c r="D17" s="41" t="e">
        <f>LOG('FPrices53-75'!D17/'FPrices53-75'!C17)</f>
        <v>#DIV/0!</v>
      </c>
      <c r="E17" s="41" t="e">
        <f>LOG('FPrices53-75'!E17/'FPrices53-75'!D17)</f>
        <v>#DIV/0!</v>
      </c>
      <c r="F17" s="41" t="e">
        <f>LOG('FPrices53-75'!F17/'FPrices53-75'!E17)</f>
        <v>#DIV/0!</v>
      </c>
      <c r="G17" s="41" t="e">
        <f>LOG('FPrices53-75'!G17/'FPrices53-75'!F17)</f>
        <v>#DIV/0!</v>
      </c>
      <c r="H17" s="41" t="e">
        <f>LOG('FPrices53-75'!H17/'FPrices53-75'!G17)</f>
        <v>#DIV/0!</v>
      </c>
      <c r="I17" s="41" t="e">
        <f>LOG('FPrices53-75'!I17/'FPrices53-75'!H17)</f>
        <v>#DIV/0!</v>
      </c>
      <c r="J17" s="41" t="e">
        <f>LOG('FPrices53-75'!J17/'FPrices53-75'!I17)</f>
        <v>#DIV/0!</v>
      </c>
      <c r="K17" s="41" t="e">
        <f>LOG('FPrices53-75'!K17/'FPrices53-75'!J17)</f>
        <v>#DIV/0!</v>
      </c>
      <c r="L17" s="41" t="e">
        <f>LOG('FPrices53-75'!L17/'FPrices53-75'!K17)</f>
        <v>#DIV/0!</v>
      </c>
      <c r="M17" s="41" t="e">
        <f>LOG('FPrices53-75'!M17/'FPrices53-75'!L17)</f>
        <v>#DIV/0!</v>
      </c>
      <c r="N17" s="41" t="e">
        <f>LOG('FPrices53-75'!N17/'FPrices53-75'!M17)</f>
        <v>#DIV/0!</v>
      </c>
      <c r="O17" s="41" t="e">
        <f>LOG('FPrices53-75'!O17/'FPrices53-75'!N17)</f>
        <v>#DIV/0!</v>
      </c>
      <c r="P17" s="41" t="e">
        <f>LOG('FPrices53-75'!P17/'FPrices53-75'!O17)</f>
        <v>#DIV/0!</v>
      </c>
      <c r="Q17" s="41" t="e">
        <f>LOG('FPrices53-75'!Q17/'FPrices53-75'!P17)</f>
        <v>#DIV/0!</v>
      </c>
      <c r="R17" s="41" t="e">
        <f>LOG('FPrices53-75'!R17/'FPrices53-75'!Q17)</f>
        <v>#DIV/0!</v>
      </c>
      <c r="S17" s="41" t="e">
        <f>LOG('FPrices53-75'!S17/'FPrices53-75'!R17)</f>
        <v>#DIV/0!</v>
      </c>
      <c r="T17" s="41" t="e">
        <f>LOG('FPrices53-75'!T17/'FPrices53-75'!S17)</f>
        <v>#DIV/0!</v>
      </c>
      <c r="U17" s="41">
        <f>LOG('FPrices53-75'!U17/'FPrices53-75'!T17)</f>
        <v>0.046592015950943574</v>
      </c>
      <c r="V17" s="41">
        <f>LOG('FPrices53-75'!V17/'FPrices53-75'!U17)</f>
        <v>0.10445462045643783</v>
      </c>
      <c r="W17" s="41">
        <f>LOG('FPrices53-75'!W17/'FPrices53-75'!V17)</f>
        <v>0.03881757041884398</v>
      </c>
      <c r="X17" s="41">
        <f>LOG('FPrices53-75'!X17/'FPrices53-75'!W17)</f>
        <v>-0.00761682375811841</v>
      </c>
    </row>
    <row r="18" spans="1:24" ht="12">
      <c r="A18" s="29" t="s">
        <v>166</v>
      </c>
      <c r="B18" s="41"/>
      <c r="C18" s="41" t="e">
        <f>LOG('FPrices53-75'!C18/'FPrices53-75'!B18)</f>
        <v>#DIV/0!</v>
      </c>
      <c r="D18" s="41" t="e">
        <f>LOG('FPrices53-75'!D18/'FPrices53-75'!C18)</f>
        <v>#DIV/0!</v>
      </c>
      <c r="E18" s="41" t="e">
        <f>LOG('FPrices53-75'!E18/'FPrices53-75'!D18)</f>
        <v>#DIV/0!</v>
      </c>
      <c r="F18" s="41" t="e">
        <f>LOG('FPrices53-75'!F18/'FPrices53-75'!E18)</f>
        <v>#DIV/0!</v>
      </c>
      <c r="G18" s="41" t="e">
        <f>LOG('FPrices53-75'!G18/'FPrices53-75'!F18)</f>
        <v>#DIV/0!</v>
      </c>
      <c r="H18" s="41" t="e">
        <f>LOG('FPrices53-75'!H18/'FPrices53-75'!G18)</f>
        <v>#DIV/0!</v>
      </c>
      <c r="I18" s="41" t="e">
        <f>LOG('FPrices53-75'!I18/'FPrices53-75'!H18)</f>
        <v>#DIV/0!</v>
      </c>
      <c r="J18" s="41" t="e">
        <f>LOG('FPrices53-75'!J18/'FPrices53-75'!I18)</f>
        <v>#DIV/0!</v>
      </c>
      <c r="K18" s="41" t="e">
        <f>LOG('FPrices53-75'!K18/'FPrices53-75'!J18)</f>
        <v>#DIV/0!</v>
      </c>
      <c r="L18" s="41" t="e">
        <f>LOG('FPrices53-75'!L18/'FPrices53-75'!K18)</f>
        <v>#DIV/0!</v>
      </c>
      <c r="M18" s="41" t="e">
        <f>LOG('FPrices53-75'!M18/'FPrices53-75'!L18)</f>
        <v>#DIV/0!</v>
      </c>
      <c r="N18" s="41" t="e">
        <f>LOG('FPrices53-75'!N18/'FPrices53-75'!M18)</f>
        <v>#DIV/0!</v>
      </c>
      <c r="O18" s="41" t="e">
        <f>LOG('FPrices53-75'!O18/'FPrices53-75'!N18)</f>
        <v>#DIV/0!</v>
      </c>
      <c r="P18" s="41" t="e">
        <f>LOG('FPrices53-75'!P18/'FPrices53-75'!O18)</f>
        <v>#DIV/0!</v>
      </c>
      <c r="Q18" s="41" t="e">
        <f>LOG('FPrices53-75'!Q18/'FPrices53-75'!P18)</f>
        <v>#DIV/0!</v>
      </c>
      <c r="R18" s="41" t="e">
        <f>LOG('FPrices53-75'!R18/'FPrices53-75'!Q18)</f>
        <v>#DIV/0!</v>
      </c>
      <c r="S18" s="41" t="e">
        <f>LOG('FPrices53-75'!S18/'FPrices53-75'!R18)</f>
        <v>#DIV/0!</v>
      </c>
      <c r="T18" s="41" t="e">
        <f>LOG('FPrices53-75'!T18/'FPrices53-75'!S18)</f>
        <v>#DIV/0!</v>
      </c>
      <c r="U18" s="41">
        <f>LOG('FPrices53-75'!U18/'FPrices53-75'!T18)</f>
        <v>0.04182187465204843</v>
      </c>
      <c r="V18" s="41">
        <f>LOG('FPrices53-75'!V18/'FPrices53-75'!U18)</f>
        <v>0.09650085311450801</v>
      </c>
      <c r="W18" s="41">
        <f>LOG('FPrices53-75'!W18/'FPrices53-75'!V18)</f>
        <v>0.05281150881341625</v>
      </c>
      <c r="X18" s="41">
        <f>LOG('FPrices53-75'!X18/'FPrices53-75'!W18)</f>
        <v>-0.0008665197626057269</v>
      </c>
    </row>
    <row r="19" spans="1:24" ht="12">
      <c r="A19" s="29" t="s">
        <v>167</v>
      </c>
      <c r="B19" s="41"/>
      <c r="C19" s="41">
        <f>LOG('FPrices53-75'!C19/'FPrices53-75'!B19)</f>
        <v>-0.019457145050290545</v>
      </c>
      <c r="D19" s="41">
        <f>LOG('FPrices53-75'!D19/'FPrices53-75'!C19)</f>
        <v>0.03256249158974645</v>
      </c>
      <c r="E19" s="41">
        <f>LOG('FPrices53-75'!E19/'FPrices53-75'!D19)</f>
        <v>-0.022767206930635314</v>
      </c>
      <c r="F19" s="41">
        <f>LOG('FPrices53-75'!F19/'FPrices53-75'!E19)</f>
        <v>0.010137258027554871</v>
      </c>
      <c r="G19" s="41">
        <f>LOG('FPrices53-75'!G19/'FPrices53-75'!F19)</f>
        <v>-0.013110537418335379</v>
      </c>
      <c r="H19" s="41">
        <f>LOG('FPrices53-75'!H19/'FPrices53-75'!G19)</f>
        <v>0.006019216831964091</v>
      </c>
      <c r="I19" s="41">
        <f>LOG('FPrices53-75'!I19/'FPrices53-75'!H19)</f>
        <v>0.019021137639548217</v>
      </c>
      <c r="J19" s="41">
        <f>LOG('FPrices53-75'!J19/'FPrices53-75'!I19)</f>
        <v>0.017820221895141073</v>
      </c>
      <c r="K19" s="41">
        <f>LOG('FPrices53-75'!K19/'FPrices53-75'!J19)</f>
        <v>0.016349698262093846</v>
      </c>
      <c r="L19" s="41">
        <f>LOG('FPrices53-75'!L19/'FPrices53-75'!K19)</f>
        <v>0.00977427949567941</v>
      </c>
      <c r="M19" s="41">
        <f>LOG('FPrices53-75'!M19/'FPrices53-75'!L19)</f>
        <v>0.03582095031691364</v>
      </c>
      <c r="N19" s="41">
        <f>LOG('FPrices53-75'!N19/'FPrices53-75'!M19)</f>
        <v>-0.03333337985238302</v>
      </c>
      <c r="O19" s="41">
        <f>LOG('FPrices53-75'!O19/'FPrices53-75'!N19)</f>
        <v>0.001119485624677197</v>
      </c>
      <c r="P19" s="41">
        <f>LOG('FPrices53-75'!P19/'FPrices53-75'!O19)</f>
        <v>0.014105754898527478</v>
      </c>
      <c r="Q19" s="41">
        <f>LOG('FPrices53-75'!Q19/'FPrices53-75'!P19)</f>
        <v>-0.02399579496558299</v>
      </c>
      <c r="R19" s="41">
        <f>LOG('FPrices53-75'!R19/'FPrices53-75'!Q19)</f>
        <v>0.0008367173715685161</v>
      </c>
      <c r="S19" s="41">
        <f>LOG('FPrices53-75'!S19/'FPrices53-75'!R19)</f>
        <v>0.11617581347644862</v>
      </c>
      <c r="T19" s="41">
        <f>LOG('FPrices53-75'!T19/'FPrices53-75'!S19)</f>
        <v>0.0475035631796532</v>
      </c>
      <c r="U19" s="41">
        <f>LOG('FPrices53-75'!U19/'FPrices53-75'!T19)</f>
        <v>0.028285224283610896</v>
      </c>
      <c r="V19" s="41">
        <f>LOG('FPrices53-75'!V19/'FPrices53-75'!U19)</f>
        <v>0.09855259892021849</v>
      </c>
      <c r="W19" s="41">
        <f>LOG('FPrices53-75'!W19/'FPrices53-75'!V19)</f>
        <v>0.019270815638982176</v>
      </c>
      <c r="X19" s="41">
        <f>LOG('FPrices53-75'!X19/'FPrices53-75'!W19)</f>
        <v>0.03881591192213353</v>
      </c>
    </row>
    <row r="20" spans="1:24" ht="12">
      <c r="A20" s="29" t="s">
        <v>168</v>
      </c>
      <c r="B20" s="41"/>
      <c r="C20" s="41">
        <f>LOG('FPrices53-75'!C20/'FPrices53-75'!B20)</f>
        <v>0.07065920588291415</v>
      </c>
      <c r="D20" s="41">
        <f>LOG('FPrices53-75'!D20/'FPrices53-75'!C20)</f>
        <v>0.0003528448865634225</v>
      </c>
      <c r="E20" s="41">
        <f>LOG('FPrices53-75'!E20/'FPrices53-75'!D20)</f>
        <v>-0.058963315201958785</v>
      </c>
      <c r="F20" s="41">
        <f>LOG('FPrices53-75'!F20/'FPrices53-75'!E20)</f>
        <v>-0.042606317795341825</v>
      </c>
      <c r="G20" s="41">
        <f>LOG('FPrices53-75'!G20/'FPrices53-75'!F20)</f>
        <v>0.0033202521399923416</v>
      </c>
      <c r="H20" s="41">
        <f>LOG('FPrices53-75'!H20/'FPrices53-75'!G20)</f>
        <v>-0.028831698268467872</v>
      </c>
      <c r="I20" s="41">
        <f>LOG('FPrices53-75'!I20/'FPrices53-75'!H20)</f>
        <v>-0.022808488531416735</v>
      </c>
      <c r="J20" s="41">
        <f>LOG('FPrices53-75'!J20/'FPrices53-75'!I20)</f>
        <v>-0.00512864505024124</v>
      </c>
      <c r="K20" s="41">
        <f>LOG('FPrices53-75'!K20/'FPrices53-75'!J20)</f>
        <v>0.023515938360825897</v>
      </c>
      <c r="L20" s="41">
        <f>LOG('FPrices53-75'!L20/'FPrices53-75'!K20)</f>
        <v>-0.05434317159064152</v>
      </c>
      <c r="M20" s="41">
        <f>LOG('FPrices53-75'!M20/'FPrices53-75'!L20)</f>
        <v>-0.12034482779139373</v>
      </c>
      <c r="N20" s="41">
        <f>LOG('FPrices53-75'!N20/'FPrices53-75'!M20)</f>
        <v>-0.11937308797123086</v>
      </c>
      <c r="O20" s="41">
        <f>LOG('FPrices53-75'!O20/'FPrices53-75'!N20)</f>
        <v>0.026047019507023</v>
      </c>
      <c r="P20" s="41">
        <f>LOG('FPrices53-75'!P20/'FPrices53-75'!O20)</f>
        <v>-0.04361037414352918</v>
      </c>
      <c r="Q20" s="41">
        <f>LOG('FPrices53-75'!Q20/'FPrices53-75'!P20)</f>
        <v>0.019150940290241798</v>
      </c>
      <c r="R20" s="41">
        <f>LOG('FPrices53-75'!R20/'FPrices53-75'!Q20)</f>
        <v>0.07414473041064758</v>
      </c>
      <c r="S20" s="41">
        <f>LOG('FPrices53-75'!S20/'FPrices53-75'!R20)</f>
        <v>0.07688844531627366</v>
      </c>
      <c r="T20" s="41">
        <f>LOG('FPrices53-75'!T20/'FPrices53-75'!S20)</f>
        <v>0.007750695078286508</v>
      </c>
      <c r="U20" s="41">
        <f>LOG('FPrices53-75'!U20/'FPrices53-75'!T20)</f>
        <v>0.08338629538662684</v>
      </c>
      <c r="V20" s="41">
        <f>LOG('FPrices53-75'!V20/'FPrices53-75'!U20)</f>
        <v>0.01506851404823832</v>
      </c>
      <c r="W20" s="41">
        <f>LOG('FPrices53-75'!W20/'FPrices53-75'!V20)</f>
        <v>0.051230733231962935</v>
      </c>
      <c r="X20" s="41">
        <f>LOG('FPrices53-75'!X20/'FPrices53-75'!W20)</f>
        <v>0.0318853475272089</v>
      </c>
    </row>
    <row r="21" spans="1:24" ht="12">
      <c r="A21" s="29" t="s">
        <v>169</v>
      </c>
      <c r="B21" s="41"/>
      <c r="C21" s="41" t="e">
        <f>LOG('FPrices53-75'!C21/'FPrices53-75'!B21)</f>
        <v>#DIV/0!</v>
      </c>
      <c r="D21" s="41" t="e">
        <f>LOG('FPrices53-75'!D21/'FPrices53-75'!C21)</f>
        <v>#DIV/0!</v>
      </c>
      <c r="E21" s="41" t="e">
        <f>LOG('FPrices53-75'!E21/'FPrices53-75'!D21)</f>
        <v>#DIV/0!</v>
      </c>
      <c r="F21" s="41" t="e">
        <f>LOG('FPrices53-75'!F21/'FPrices53-75'!E21)</f>
        <v>#DIV/0!</v>
      </c>
      <c r="G21" s="41" t="e">
        <f>LOG('FPrices53-75'!G21/'FPrices53-75'!F21)</f>
        <v>#DIV/0!</v>
      </c>
      <c r="H21" s="41" t="e">
        <f>LOG('FPrices53-75'!H21/'FPrices53-75'!G21)</f>
        <v>#DIV/0!</v>
      </c>
      <c r="I21" s="41" t="e">
        <f>LOG('FPrices53-75'!I21/'FPrices53-75'!H21)</f>
        <v>#DIV/0!</v>
      </c>
      <c r="J21" s="41" t="e">
        <f>LOG('FPrices53-75'!J21/'FPrices53-75'!I21)</f>
        <v>#DIV/0!</v>
      </c>
      <c r="K21" s="41" t="e">
        <f>LOG('FPrices53-75'!K21/'FPrices53-75'!J21)</f>
        <v>#DIV/0!</v>
      </c>
      <c r="L21" s="41" t="e">
        <f>LOG('FPrices53-75'!L21/'FPrices53-75'!K21)</f>
        <v>#DIV/0!</v>
      </c>
      <c r="M21" s="41" t="e">
        <f>LOG('FPrices53-75'!M21/'FPrices53-75'!L21)</f>
        <v>#DIV/0!</v>
      </c>
      <c r="N21" s="41" t="e">
        <f>LOG('FPrices53-75'!N21/'FPrices53-75'!M21)</f>
        <v>#DIV/0!</v>
      </c>
      <c r="O21" s="41" t="e">
        <f>LOG('FPrices53-75'!O21/'FPrices53-75'!N21)</f>
        <v>#DIV/0!</v>
      </c>
      <c r="P21" s="41" t="e">
        <f>LOG('FPrices53-75'!P21/'FPrices53-75'!O21)</f>
        <v>#DIV/0!</v>
      </c>
      <c r="Q21" s="41" t="e">
        <f>LOG('FPrices53-75'!Q21/'FPrices53-75'!P21)</f>
        <v>#DIV/0!</v>
      </c>
      <c r="R21" s="41">
        <f>LOG('FPrices53-75'!R21/'FPrices53-75'!Q21)</f>
        <v>-0.004222074172407318</v>
      </c>
      <c r="S21" s="41">
        <f>LOG('FPrices53-75'!S21/'FPrices53-75'!R21)</f>
        <v>-0.7415070761429817</v>
      </c>
      <c r="T21" s="41">
        <f>LOG('FPrices53-75'!T21/'FPrices53-75'!S21)</f>
        <v>-0.09429221637110259</v>
      </c>
      <c r="U21" s="41">
        <f>LOG('FPrices53-75'!U21/'FPrices53-75'!T21)</f>
        <v>1.066650633063543</v>
      </c>
      <c r="V21" s="41">
        <f>LOG('FPrices53-75'!V21/'FPrices53-75'!U21)</f>
        <v>0.09625806448548166</v>
      </c>
      <c r="W21" s="41">
        <f>LOG('FPrices53-75'!W21/'FPrices53-75'!V21)</f>
        <v>0.08255986467825058</v>
      </c>
      <c r="X21" s="41">
        <f>LOG('FPrices53-75'!X21/'FPrices53-75'!W21)</f>
        <v>0.09659085783222372</v>
      </c>
    </row>
    <row r="22" spans="1:24" ht="12">
      <c r="A22" s="29" t="s">
        <v>170</v>
      </c>
      <c r="B22" s="41"/>
      <c r="C22" s="41">
        <f>LOG('FPrices53-75'!C22/'FPrices53-75'!B22)</f>
        <v>0.0225485943326629</v>
      </c>
      <c r="D22" s="41">
        <f>LOG('FPrices53-75'!D22/'FPrices53-75'!C22)</f>
        <v>-0.1422861372551552</v>
      </c>
      <c r="E22" s="41">
        <f>LOG('FPrices53-75'!E22/'FPrices53-75'!D22)</f>
        <v>0.06817970595021534</v>
      </c>
      <c r="F22" s="41">
        <f>LOG('FPrices53-75'!F22/'FPrices53-75'!E22)</f>
        <v>-0.03639733338285312</v>
      </c>
      <c r="G22" s="41">
        <f>LOG('FPrices53-75'!G22/'FPrices53-75'!F22)</f>
        <v>0.09715135476581112</v>
      </c>
      <c r="H22" s="41">
        <f>LOG('FPrices53-75'!H22/'FPrices53-75'!G22)</f>
        <v>-0.04366600048595831</v>
      </c>
      <c r="I22" s="41">
        <f>LOG('FPrices53-75'!I22/'FPrices53-75'!H22)</f>
        <v>0.07504768958378885</v>
      </c>
      <c r="J22" s="41">
        <f>LOG('FPrices53-75'!J22/'FPrices53-75'!I22)</f>
        <v>-0.03874153046851436</v>
      </c>
      <c r="K22" s="41">
        <f>LOG('FPrices53-75'!K22/'FPrices53-75'!J22)</f>
        <v>0.09150093934636168</v>
      </c>
      <c r="L22" s="41">
        <f>LOG('FPrices53-75'!L22/'FPrices53-75'!K22)</f>
        <v>0.04863195082354858</v>
      </c>
      <c r="M22" s="41">
        <f>LOG('FPrices53-75'!M22/'FPrices53-75'!L22)</f>
        <v>0.048187509754819356</v>
      </c>
      <c r="N22" s="41">
        <f>LOG('FPrices53-75'!N22/'FPrices53-75'!M22)</f>
        <v>0.016452040094892602</v>
      </c>
      <c r="O22" s="41">
        <f>LOG('FPrices53-75'!O22/'FPrices53-75'!N22)</f>
        <v>0.007045487941465334</v>
      </c>
      <c r="P22" s="41">
        <f>LOG('FPrices53-75'!P22/'FPrices53-75'!O22)</f>
        <v>0.15257132449374616</v>
      </c>
      <c r="Q22" s="41">
        <f>LOG('FPrices53-75'!Q22/'FPrices53-75'!P22)</f>
        <v>-0.01404307738346848</v>
      </c>
      <c r="R22" s="41">
        <f>LOG('FPrices53-75'!R22/'FPrices53-75'!Q22)</f>
        <v>-0.051152522447381256</v>
      </c>
      <c r="S22" s="41">
        <f>LOG('FPrices53-75'!S22/'FPrices53-75'!R22)</f>
        <v>0.8345600485743487</v>
      </c>
      <c r="T22" s="41">
        <f>LOG('FPrices53-75'!T22/'FPrices53-75'!S22)</f>
        <v>0.3104114099039471</v>
      </c>
      <c r="U22" s="41">
        <f>LOG('FPrices53-75'!U22/'FPrices53-75'!T22)</f>
        <v>-1.0532010851226505</v>
      </c>
      <c r="V22" s="41">
        <f>LOG('FPrices53-75'!V22/'FPrices53-75'!U22)</f>
        <v>0.1673544952241039</v>
      </c>
      <c r="W22" s="41">
        <f>LOG('FPrices53-75'!W22/'FPrices53-75'!V22)</f>
        <v>0.0562007182062696</v>
      </c>
      <c r="X22" s="41">
        <f>LOG('FPrices53-75'!X22/'FPrices53-75'!W22)</f>
        <v>0.2639068746275078</v>
      </c>
    </row>
    <row r="23" spans="1:24" ht="12">
      <c r="A23" s="29" t="s">
        <v>171</v>
      </c>
      <c r="B23" s="41"/>
      <c r="C23" s="41" t="e">
        <f>LOG('FPrices53-75'!C23/'FPrices53-75'!B23)</f>
        <v>#DIV/0!</v>
      </c>
      <c r="D23" s="41" t="e">
        <f>LOG('FPrices53-75'!D23/'FPrices53-75'!C23)</f>
        <v>#DIV/0!</v>
      </c>
      <c r="E23" s="41" t="e">
        <f>LOG('FPrices53-75'!E23/'FPrices53-75'!D23)</f>
        <v>#DIV/0!</v>
      </c>
      <c r="F23" s="41" t="e">
        <f>LOG('FPrices53-75'!F23/'FPrices53-75'!E23)</f>
        <v>#DIV/0!</v>
      </c>
      <c r="G23" s="41" t="e">
        <f>LOG('FPrices53-75'!G23/'FPrices53-75'!F23)</f>
        <v>#DIV/0!</v>
      </c>
      <c r="H23" s="41" t="e">
        <f>LOG('FPrices53-75'!H23/'FPrices53-75'!G23)</f>
        <v>#DIV/0!</v>
      </c>
      <c r="I23" s="41" t="e">
        <f>LOG('FPrices53-75'!I23/'FPrices53-75'!H23)</f>
        <v>#DIV/0!</v>
      </c>
      <c r="J23" s="41" t="e">
        <f>LOG('FPrices53-75'!J23/'FPrices53-75'!I23)</f>
        <v>#DIV/0!</v>
      </c>
      <c r="K23" s="41" t="e">
        <f>LOG('FPrices53-75'!K23/'FPrices53-75'!J23)</f>
        <v>#DIV/0!</v>
      </c>
      <c r="L23" s="41" t="e">
        <f>LOG('FPrices53-75'!L23/'FPrices53-75'!K23)</f>
        <v>#DIV/0!</v>
      </c>
      <c r="M23" s="41" t="e">
        <f>LOG('FPrices53-75'!M23/'FPrices53-75'!L23)</f>
        <v>#DIV/0!</v>
      </c>
      <c r="N23" s="41" t="e">
        <f>LOG('FPrices53-75'!N23/'FPrices53-75'!M23)</f>
        <v>#DIV/0!</v>
      </c>
      <c r="O23" s="41" t="e">
        <f>LOG('FPrices53-75'!O23/'FPrices53-75'!N23)</f>
        <v>#DIV/0!</v>
      </c>
      <c r="P23" s="41" t="e">
        <f>LOG('FPrices53-75'!P23/'FPrices53-75'!O23)</f>
        <v>#DIV/0!</v>
      </c>
      <c r="Q23" s="41" t="e">
        <f>LOG('FPrices53-75'!Q23/'FPrices53-75'!P23)</f>
        <v>#DIV/0!</v>
      </c>
      <c r="R23" s="41" t="e">
        <f>LOG('FPrices53-75'!R23/'FPrices53-75'!Q23)</f>
        <v>#DIV/0!</v>
      </c>
      <c r="S23" s="41" t="e">
        <f>LOG('FPrices53-75'!S23/'FPrices53-75'!R23)</f>
        <v>#DIV/0!</v>
      </c>
      <c r="T23" s="41" t="e">
        <f>LOG('FPrices53-75'!T23/'FPrices53-75'!S23)</f>
        <v>#DIV/0!</v>
      </c>
      <c r="U23" s="41" t="e">
        <f>LOG('FPrices53-75'!U23/'FPrices53-75'!T23)</f>
        <v>#DIV/0!</v>
      </c>
      <c r="V23" s="41" t="e">
        <f>LOG('FPrices53-75'!V23/'FPrices53-75'!U23)</f>
        <v>#DIV/0!</v>
      </c>
      <c r="W23" s="41" t="e">
        <f>LOG('FPrices53-75'!W23/'FPrices53-75'!V23)</f>
        <v>#DIV/0!</v>
      </c>
      <c r="X23" s="41" t="e">
        <f>LOG('FPrices53-75'!X23/'FPrices53-75'!W23)</f>
        <v>#DIV/0!</v>
      </c>
    </row>
    <row r="24" spans="1:24" ht="12">
      <c r="A24" s="29" t="s">
        <v>78</v>
      </c>
      <c r="B24" s="41"/>
      <c r="C24" s="41" t="e">
        <f>LOG('FPrices53-75'!C24/'FPrices53-75'!B24)</f>
        <v>#DIV/0!</v>
      </c>
      <c r="D24" s="41" t="e">
        <f>LOG('FPrices53-75'!D24/'FPrices53-75'!C24)</f>
        <v>#DIV/0!</v>
      </c>
      <c r="E24" s="41" t="e">
        <f>LOG('FPrices53-75'!E24/'FPrices53-75'!D24)</f>
        <v>#DIV/0!</v>
      </c>
      <c r="F24" s="41" t="e">
        <f>LOG('FPrices53-75'!F24/'FPrices53-75'!E24)</f>
        <v>#DIV/0!</v>
      </c>
      <c r="G24" s="41" t="e">
        <f>LOG('FPrices53-75'!G24/'FPrices53-75'!F24)</f>
        <v>#DIV/0!</v>
      </c>
      <c r="H24" s="41">
        <f>LOG('FPrices53-75'!H24/'FPrices53-75'!G24)</f>
        <v>0.00039055261795979267</v>
      </c>
      <c r="I24" s="41">
        <f>LOG('FPrices53-75'!I24/'FPrices53-75'!H24)</f>
        <v>-0.02030680184824781</v>
      </c>
      <c r="J24" s="41">
        <f>LOG('FPrices53-75'!J24/'FPrices53-75'!I24)</f>
        <v>-0.0019695928629044064</v>
      </c>
      <c r="K24" s="41">
        <f>LOG('FPrices53-75'!K24/'FPrices53-75'!J24)</f>
        <v>0.03677739749453745</v>
      </c>
      <c r="L24" s="41">
        <f>LOG('FPrices53-75'!L24/'FPrices53-75'!K24)</f>
        <v>0.15920441170440489</v>
      </c>
      <c r="M24" s="41">
        <f>LOG('FPrices53-75'!M24/'FPrices53-75'!L24)</f>
        <v>-0.06402685404938616</v>
      </c>
      <c r="N24" s="41">
        <f>LOG('FPrices53-75'!N24/'FPrices53-75'!M24)</f>
        <v>0.044658606412737924</v>
      </c>
      <c r="O24" s="41">
        <f>LOG('FPrices53-75'!O24/'FPrices53-75'!N24)</f>
        <v>-0.32689755701169</v>
      </c>
      <c r="P24" s="41">
        <f>LOG('FPrices53-75'!P24/'FPrices53-75'!O24)</f>
        <v>0.49521947681245865</v>
      </c>
      <c r="Q24" s="41" t="e">
        <f>LOG('FPrices53-75'!Q24/'FPrices53-75'!P24)</f>
        <v>#DIV/0!</v>
      </c>
      <c r="R24" s="41" t="e">
        <f>LOG('FPrices53-75'!R24/'FPrices53-75'!Q24)</f>
        <v>#DIV/0!</v>
      </c>
      <c r="S24" s="41" t="e">
        <f>LOG('FPrices53-75'!S24/'FPrices53-75'!R24)</f>
        <v>#DIV/0!</v>
      </c>
      <c r="T24" s="41" t="e">
        <f>LOG('FPrices53-75'!T24/'FPrices53-75'!S24)</f>
        <v>#DIV/0!</v>
      </c>
      <c r="U24" s="41" t="e">
        <f>LOG('FPrices53-75'!U24/'FPrices53-75'!T24)</f>
        <v>#DIV/0!</v>
      </c>
      <c r="V24" s="41" t="e">
        <f>LOG('FPrices53-75'!V24/'FPrices53-75'!U24)</f>
        <v>#DIV/0!</v>
      </c>
      <c r="W24" s="41" t="e">
        <f>LOG('FPrices53-75'!W24/'FPrices53-75'!V24)</f>
        <v>#DIV/0!</v>
      </c>
      <c r="X24" s="41" t="e">
        <f>LOG('FPrices53-75'!X24/'FPrices53-75'!W24)</f>
        <v>#DIV/0!</v>
      </c>
    </row>
    <row r="25" spans="1:24" ht="12">
      <c r="A25" s="29" t="s">
        <v>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">
      <c r="A26" s="29" t="s">
        <v>173</v>
      </c>
      <c r="B26" s="41"/>
      <c r="C26" s="41">
        <f>LOG('FPrices53-75'!C26/'FPrices53-75'!B26)</f>
        <v>0.119556677478814</v>
      </c>
      <c r="D26" s="41">
        <f>LOG('FPrices53-75'!D26/'FPrices53-75'!C26)</f>
        <v>-0.000481966703664913</v>
      </c>
      <c r="E26" s="41">
        <f>LOG('FPrices53-75'!E26/'FPrices53-75'!D26)</f>
        <v>0.0003822386085747193</v>
      </c>
      <c r="F26" s="41">
        <f>LOG('FPrices53-75'!F26/'FPrices53-75'!E26)</f>
        <v>0.05416737545414936</v>
      </c>
      <c r="G26" s="41">
        <f>LOG('FPrices53-75'!G26/'FPrices53-75'!F26)</f>
        <v>0.027278936072773572</v>
      </c>
      <c r="H26" s="41">
        <f>LOG('FPrices53-75'!H26/'FPrices53-75'!G26)</f>
        <v>0.09412319394677433</v>
      </c>
      <c r="I26" s="41">
        <f>LOG('FPrices53-75'!I26/'FPrices53-75'!H26)</f>
        <v>-0.030459244940725202</v>
      </c>
      <c r="J26" s="41">
        <f>LOG('FPrices53-75'!J26/'FPrices53-75'!I26)</f>
        <v>0.04675919737802726</v>
      </c>
      <c r="K26" s="41">
        <f>LOG('FPrices53-75'!K26/'FPrices53-75'!J26)</f>
        <v>-0.006591686057919099</v>
      </c>
      <c r="L26" s="41">
        <f>LOG('FPrices53-75'!L26/'FPrices53-75'!K26)</f>
        <v>0.04753406569250982</v>
      </c>
      <c r="M26" s="41">
        <f>LOG('FPrices53-75'!M26/'FPrices53-75'!L26)</f>
        <v>0.019261461491918715</v>
      </c>
      <c r="N26" s="41">
        <f>LOG('FPrices53-75'!N26/'FPrices53-75'!M26)</f>
        <v>-0.03945052128480448</v>
      </c>
      <c r="O26" s="41">
        <f>LOG('FPrices53-75'!O26/'FPrices53-75'!N26)</f>
        <v>0.032900920256730304</v>
      </c>
      <c r="P26" s="41">
        <f>LOG('FPrices53-75'!P26/'FPrices53-75'!O26)</f>
        <v>-0.03378624034549422</v>
      </c>
      <c r="Q26" s="41">
        <f>LOG('FPrices53-75'!Q26/'FPrices53-75'!P26)</f>
        <v>0.038804322096536295</v>
      </c>
      <c r="R26" s="41">
        <f>LOG('FPrices53-75'!R26/'FPrices53-75'!Q26)</f>
        <v>-0.07469352140447769</v>
      </c>
      <c r="S26" s="41">
        <f>LOG('FPrices53-75'!S26/'FPrices53-75'!R26)</f>
        <v>0.09719373840868813</v>
      </c>
      <c r="T26" s="41">
        <f>LOG('FPrices53-75'!T26/'FPrices53-75'!S26)</f>
        <v>-0.01700043454843254</v>
      </c>
      <c r="U26" s="41">
        <f>LOG('FPrices53-75'!U26/'FPrices53-75'!T26)</f>
        <v>-0.07507995015189393</v>
      </c>
      <c r="V26" s="41">
        <f>LOG('FPrices53-75'!V26/'FPrices53-75'!U26)</f>
        <v>0.42435186617092785</v>
      </c>
      <c r="W26" s="41">
        <f>LOG('FPrices53-75'!W26/'FPrices53-75'!V26)</f>
        <v>-0.08026565460896065</v>
      </c>
      <c r="X26" s="41">
        <f>LOG('FPrices53-75'!X26/'FPrices53-75'!W26)</f>
        <v>-0.11502649755441566</v>
      </c>
    </row>
    <row r="27" spans="1:24" ht="12">
      <c r="A27" s="29" t="s">
        <v>174</v>
      </c>
      <c r="B27" s="41"/>
      <c r="C27" s="41">
        <f>LOG('FPrices53-75'!C27/'FPrices53-75'!B27)</f>
        <v>0.11909558000059682</v>
      </c>
      <c r="D27" s="41">
        <f>LOG('FPrices53-75'!D27/'FPrices53-75'!C27)</f>
        <v>0.04888756662593437</v>
      </c>
      <c r="E27" s="41">
        <f>LOG('FPrices53-75'!E27/'FPrices53-75'!D27)</f>
        <v>-0.05232629382901596</v>
      </c>
      <c r="F27" s="41">
        <f>LOG('FPrices53-75'!F27/'FPrices53-75'!E27)</f>
        <v>0.00952767944453598</v>
      </c>
      <c r="G27" s="41">
        <f>LOG('FPrices53-75'!G27/'FPrices53-75'!F27)</f>
        <v>-0.14782297922925947</v>
      </c>
      <c r="H27" s="41">
        <f>LOG('FPrices53-75'!H27/'FPrices53-75'!G27)</f>
        <v>0.20357072239684687</v>
      </c>
      <c r="I27" s="41">
        <f>LOG('FPrices53-75'!I27/'FPrices53-75'!H27)</f>
        <v>0.09836623535385873</v>
      </c>
      <c r="J27" s="41">
        <f>LOG('FPrices53-75'!J27/'FPrices53-75'!I27)</f>
        <v>-0.04277982226698318</v>
      </c>
      <c r="K27" s="41">
        <f>LOG('FPrices53-75'!K27/'FPrices53-75'!J27)</f>
        <v>0.004939811802602851</v>
      </c>
      <c r="L27" s="41">
        <f>LOG('FPrices53-75'!L27/'FPrices53-75'!K27)</f>
        <v>0.036386808184600605</v>
      </c>
      <c r="M27" s="41">
        <f>LOG('FPrices53-75'!M27/'FPrices53-75'!L27)</f>
        <v>-0.11308957425642574</v>
      </c>
      <c r="N27" s="41">
        <f>LOG('FPrices53-75'!N27/'FPrices53-75'!M27)</f>
        <v>-0.0657247401469917</v>
      </c>
      <c r="O27" s="41">
        <f>LOG('FPrices53-75'!O27/'FPrices53-75'!N27)</f>
        <v>0.0275192612336415</v>
      </c>
      <c r="P27" s="41">
        <f>LOG('FPrices53-75'!P27/'FPrices53-75'!O27)</f>
        <v>-0.05074602115239741</v>
      </c>
      <c r="Q27" s="41">
        <f>LOG('FPrices53-75'!Q27/'FPrices53-75'!P27)</f>
        <v>-0.048658888927409626</v>
      </c>
      <c r="R27" s="41">
        <f>LOG('FPrices53-75'!R27/'FPrices53-75'!Q27)</f>
        <v>0.0059364387427561826</v>
      </c>
      <c r="S27" s="41">
        <f>LOG('FPrices53-75'!S27/'FPrices53-75'!R27)</f>
        <v>0.08755831932182451</v>
      </c>
      <c r="T27" s="41">
        <f>LOG('FPrices53-75'!T27/'FPrices53-75'!S27)</f>
        <v>0.07269404962475454</v>
      </c>
      <c r="U27" s="41">
        <f>LOG('FPrices53-75'!U27/'FPrices53-75'!T27)</f>
        <v>0.13233899913744013</v>
      </c>
      <c r="V27" s="41">
        <f>LOG('FPrices53-75'!V27/'FPrices53-75'!U27)</f>
        <v>0.15075560573223684</v>
      </c>
      <c r="W27" s="41">
        <f>LOG('FPrices53-75'!W27/'FPrices53-75'!V27)</f>
        <v>0.09641884210011052</v>
      </c>
      <c r="X27" s="41">
        <f>LOG('FPrices53-75'!X27/'FPrices53-75'!W27)</f>
        <v>-0.004677399768412767</v>
      </c>
    </row>
    <row r="28" spans="1:24" ht="12">
      <c r="A28" s="29" t="s">
        <v>175</v>
      </c>
      <c r="B28" s="41"/>
      <c r="C28" s="41">
        <f>LOG('FPrices53-75'!C28/'FPrices53-75'!B28)</f>
        <v>0.020824221038570328</v>
      </c>
      <c r="D28" s="41">
        <f>LOG('FPrices53-75'!D28/'FPrices53-75'!C28)</f>
        <v>0.013289089643555033</v>
      </c>
      <c r="E28" s="41">
        <f>LOG('FPrices53-75'!E28/'FPrices53-75'!D28)</f>
        <v>0.010687545986072074</v>
      </c>
      <c r="F28" s="41">
        <f>LOG('FPrices53-75'!F28/'FPrices53-75'!E28)</f>
        <v>-0.07634860078409106</v>
      </c>
      <c r="G28" s="41">
        <f>LOG('FPrices53-75'!G28/'FPrices53-75'!F28)</f>
        <v>0.03463602279718447</v>
      </c>
      <c r="H28" s="41" t="e">
        <f>LOG('FPrices53-75'!H28/'FPrices53-75'!G28)</f>
        <v>#DIV/0!</v>
      </c>
      <c r="I28" s="41" t="e">
        <f>LOG('FPrices53-75'!I28/'FPrices53-75'!H28)</f>
        <v>#DIV/0!</v>
      </c>
      <c r="J28" s="41" t="e">
        <f>LOG('FPrices53-75'!J28/'FPrices53-75'!I28)</f>
        <v>#DIV/0!</v>
      </c>
      <c r="K28" s="41">
        <f>LOG('FPrices53-75'!K28/'FPrices53-75'!J28)</f>
        <v>-0.11917965057511107</v>
      </c>
      <c r="L28" s="41">
        <f>LOG('FPrices53-75'!L28/'FPrices53-75'!K28)</f>
        <v>-0.022541956596905034</v>
      </c>
      <c r="M28" s="41">
        <f>LOG('FPrices53-75'!M28/'FPrices53-75'!L28)</f>
        <v>0.1370527196014504</v>
      </c>
      <c r="N28" s="41">
        <f>LOG('FPrices53-75'!N28/'FPrices53-75'!M28)</f>
        <v>-0.032181723974314284</v>
      </c>
      <c r="O28" s="41">
        <f>LOG('FPrices53-75'!O28/'FPrices53-75'!N28)</f>
        <v>-0.007482157342457024</v>
      </c>
      <c r="P28" s="41">
        <f>LOG('FPrices53-75'!P28/'FPrices53-75'!O28)</f>
        <v>0.02242484608224502</v>
      </c>
      <c r="Q28" s="41">
        <f>LOG('FPrices53-75'!Q28/'FPrices53-75'!P28)</f>
        <v>-0.10808821965779018</v>
      </c>
      <c r="R28" s="41">
        <f>LOG('FPrices53-75'!R28/'FPrices53-75'!Q28)</f>
        <v>-0.25716728706238823</v>
      </c>
      <c r="S28" s="41">
        <f>LOG('FPrices53-75'!S28/'FPrices53-75'!R28)</f>
        <v>0.08327090964339383</v>
      </c>
      <c r="T28" s="41">
        <f>LOG('FPrices53-75'!T28/'FPrices53-75'!S28)</f>
        <v>-0.016177056084687048</v>
      </c>
      <c r="U28" s="41">
        <f>LOG('FPrices53-75'!U28/'FPrices53-75'!T28)</f>
        <v>0.041093148675004604</v>
      </c>
      <c r="V28" s="41">
        <f>LOG('FPrices53-75'!V28/'FPrices53-75'!U28)</f>
        <v>0.0729237486320105</v>
      </c>
      <c r="W28" s="41">
        <f>LOG('FPrices53-75'!W28/'FPrices53-75'!V28)</f>
        <v>0.006072146886623608</v>
      </c>
      <c r="X28" s="41">
        <f>LOG('FPrices53-75'!X28/'FPrices53-75'!W28)</f>
        <v>0.03509699000369348</v>
      </c>
    </row>
    <row r="29" spans="1:24" ht="12">
      <c r="A29" s="29" t="s">
        <v>176</v>
      </c>
      <c r="B29" s="41"/>
      <c r="C29" s="41">
        <f>LOG('FPrices53-75'!C29/'FPrices53-75'!B29)</f>
        <v>0.036056254969174306</v>
      </c>
      <c r="D29" s="41">
        <f>LOG('FPrices53-75'!D29/'FPrices53-75'!C29)</f>
        <v>0.03948114038724253</v>
      </c>
      <c r="E29" s="41">
        <f>LOG('FPrices53-75'!E29/'FPrices53-75'!D29)</f>
        <v>0.0037609099118322883</v>
      </c>
      <c r="F29" s="41">
        <f>LOG('FPrices53-75'!F29/'FPrices53-75'!E29)</f>
        <v>0.009453805136501518</v>
      </c>
      <c r="G29" s="41">
        <f>LOG('FPrices53-75'!G29/'FPrices53-75'!F29)</f>
        <v>-0.03423574614408303</v>
      </c>
      <c r="H29" s="41">
        <f>LOG('FPrices53-75'!H29/'FPrices53-75'!G29)</f>
        <v>0.03411621311158359</v>
      </c>
      <c r="I29" s="41">
        <f>LOG('FPrices53-75'!I29/'FPrices53-75'!H29)</f>
        <v>0.03989227439793711</v>
      </c>
      <c r="J29" s="41">
        <f>LOG('FPrices53-75'!J29/'FPrices53-75'!I29)</f>
        <v>0.012580399543195604</v>
      </c>
      <c r="K29" s="41">
        <f>LOG('FPrices53-75'!K29/'FPrices53-75'!J29)</f>
        <v>0.07199205564970604</v>
      </c>
      <c r="L29" s="41">
        <f>LOG('FPrices53-75'!L29/'FPrices53-75'!K29)</f>
        <v>0.006107854520187876</v>
      </c>
      <c r="M29" s="41">
        <f>LOG('FPrices53-75'!M29/'FPrices53-75'!L29)</f>
        <v>-0.01612660234522651</v>
      </c>
      <c r="N29" s="41">
        <f>LOG('FPrices53-75'!N29/'FPrices53-75'!M29)</f>
        <v>0.04006051627210927</v>
      </c>
      <c r="O29" s="41">
        <f>LOG('FPrices53-75'!O29/'FPrices53-75'!N29)</f>
        <v>0.005434680692564792</v>
      </c>
      <c r="P29" s="41">
        <f>LOG('FPrices53-75'!P29/'FPrices53-75'!O29)</f>
        <v>0.014294733003868963</v>
      </c>
      <c r="Q29" s="41">
        <f>LOG('FPrices53-75'!Q29/'FPrices53-75'!P29)</f>
        <v>0.011191781395863203</v>
      </c>
      <c r="R29" s="41">
        <f>LOG('FPrices53-75'!R29/'FPrices53-75'!Q29)</f>
        <v>0.018407323928091385</v>
      </c>
      <c r="S29" s="41">
        <f>LOG('FPrices53-75'!S29/'FPrices53-75'!R29)</f>
        <v>0.046190080411429156</v>
      </c>
      <c r="T29" s="41">
        <f>LOG('FPrices53-75'!T29/'FPrices53-75'!S29)</f>
        <v>-0.0031632067360845076</v>
      </c>
      <c r="U29" s="41">
        <f>LOG('FPrices53-75'!U29/'FPrices53-75'!T29)</f>
        <v>0.06268169806037159</v>
      </c>
      <c r="V29" s="41">
        <f>LOG('FPrices53-75'!V29/'FPrices53-75'!U29)</f>
        <v>0.08029875727163266</v>
      </c>
      <c r="W29" s="41">
        <f>LOG('FPrices53-75'!W29/'FPrices53-75'!V29)</f>
        <v>0.009539953746849043</v>
      </c>
      <c r="X29" s="41">
        <f>LOG('FPrices53-75'!X29/'FPrices53-75'!W29)</f>
        <v>-0.009095446976611837</v>
      </c>
    </row>
    <row r="30" spans="1:24" ht="12">
      <c r="A30" s="29" t="s">
        <v>198</v>
      </c>
      <c r="B30" s="41"/>
      <c r="C30" s="41">
        <f>LOG('FPrices53-75'!C30/'FPrices53-75'!B30)</f>
        <v>-0.18756200227389197</v>
      </c>
      <c r="D30" s="41" t="e">
        <f>LOG('FPrices53-75'!D30/'FPrices53-75'!C30)</f>
        <v>#DIV/0!</v>
      </c>
      <c r="E30" s="41" t="e">
        <f>LOG('FPrices53-75'!E30/'FPrices53-75'!D30)</f>
        <v>#DIV/0!</v>
      </c>
      <c r="F30" s="41" t="e">
        <f>LOG('FPrices53-75'!F30/'FPrices53-75'!E30)</f>
        <v>#DIV/0!</v>
      </c>
      <c r="G30" s="41" t="e">
        <f>LOG('FPrices53-75'!G30/'FPrices53-75'!F30)</f>
        <v>#DIV/0!</v>
      </c>
      <c r="H30" s="41" t="e">
        <f>LOG('FPrices53-75'!H30/'FPrices53-75'!G30)</f>
        <v>#DIV/0!</v>
      </c>
      <c r="I30" s="41" t="e">
        <f>LOG('FPrices53-75'!I30/'FPrices53-75'!H30)</f>
        <v>#DIV/0!</v>
      </c>
      <c r="J30" s="41">
        <f>LOG('FPrices53-75'!J30/'FPrices53-75'!I30)</f>
        <v>0.07072274977969448</v>
      </c>
      <c r="K30" s="41">
        <f>LOG('FPrices53-75'!K30/'FPrices53-75'!J30)</f>
        <v>0.03974892864238196</v>
      </c>
      <c r="L30" s="41">
        <f>LOG('FPrices53-75'!L30/'FPrices53-75'!K30)</f>
        <v>-0.010167778663641188</v>
      </c>
      <c r="M30" s="41">
        <f>LOG('FPrices53-75'!M30/'FPrices53-75'!L30)</f>
        <v>-0.019290957693565994</v>
      </c>
      <c r="N30" s="41">
        <f>LOG('FPrices53-75'!N30/'FPrices53-75'!M30)</f>
        <v>0.0013546314223701827</v>
      </c>
      <c r="O30" s="41">
        <f>LOG('FPrices53-75'!O30/'FPrices53-75'!N30)</f>
        <v>0.09216985749982022</v>
      </c>
      <c r="P30" s="41">
        <f>LOG('FPrices53-75'!P30/'FPrices53-75'!O30)</f>
        <v>-0.08312172852242318</v>
      </c>
      <c r="Q30" s="41" t="e">
        <f>LOG('FPrices53-75'!Q30/'FPrices53-75'!P30)</f>
        <v>#DIV/0!</v>
      </c>
      <c r="R30" s="41" t="e">
        <f>LOG('FPrices53-75'!R30/'FPrices53-75'!Q30)</f>
        <v>#DIV/0!</v>
      </c>
      <c r="S30" s="41" t="e">
        <f>LOG('FPrices53-75'!S30/'FPrices53-75'!R30)</f>
        <v>#DIV/0!</v>
      </c>
      <c r="T30" s="41">
        <f>LOG('FPrices53-75'!T30/'FPrices53-75'!S30)</f>
        <v>0.10757661760709007</v>
      </c>
      <c r="U30" s="41">
        <f>LOG('FPrices53-75'!U30/'FPrices53-75'!T30)</f>
        <v>0.9636458876156253</v>
      </c>
      <c r="V30" s="41">
        <f>LOG('FPrices53-75'!V30/'FPrices53-75'!U30)</f>
        <v>-0.8222089560664243</v>
      </c>
      <c r="W30" s="41">
        <f>LOG('FPrices53-75'!W30/'FPrices53-75'!V30)</f>
        <v>-0.033256751261894965</v>
      </c>
      <c r="X30" s="41">
        <f>LOG('FPrices53-75'!X30/'FPrices53-75'!W30)</f>
        <v>0.06454910951579415</v>
      </c>
    </row>
    <row r="31" spans="1:24" ht="12">
      <c r="A31" s="29" t="s">
        <v>89</v>
      </c>
      <c r="B31" s="41"/>
      <c r="C31" s="41" t="e">
        <f>LOG('FPrices53-75'!C31/'FPrices53-75'!B31)</f>
        <v>#DIV/0!</v>
      </c>
      <c r="D31" s="41" t="e">
        <f>LOG('FPrices53-75'!D31/'FPrices53-75'!C31)</f>
        <v>#DIV/0!</v>
      </c>
      <c r="E31" s="41" t="e">
        <f>LOG('FPrices53-75'!E31/'FPrices53-75'!D31)</f>
        <v>#DIV/0!</v>
      </c>
      <c r="F31" s="41" t="e">
        <f>LOG('FPrices53-75'!F31/'FPrices53-75'!E31)</f>
        <v>#DIV/0!</v>
      </c>
      <c r="G31" s="41" t="e">
        <f>LOG('FPrices53-75'!G31/'FPrices53-75'!F31)</f>
        <v>#DIV/0!</v>
      </c>
      <c r="H31" s="41" t="e">
        <f>LOG('FPrices53-75'!H31/'FPrices53-75'!G31)</f>
        <v>#DIV/0!</v>
      </c>
      <c r="I31" s="41" t="e">
        <f>LOG('FPrices53-75'!I31/'FPrices53-75'!H31)</f>
        <v>#DIV/0!</v>
      </c>
      <c r="J31" s="41" t="e">
        <f>LOG('FPrices53-75'!J31/'FPrices53-75'!I31)</f>
        <v>#DIV/0!</v>
      </c>
      <c r="K31" s="41" t="e">
        <f>LOG('FPrices53-75'!K31/'FPrices53-75'!J31)</f>
        <v>#DIV/0!</v>
      </c>
      <c r="L31" s="41">
        <f>LOG('FPrices53-75'!L31/'FPrices53-75'!K31)</f>
        <v>-0.09927674628716338</v>
      </c>
      <c r="M31" s="41" t="e">
        <f>LOG('FPrices53-75'!M31/'FPrices53-75'!L31)</f>
        <v>#DIV/0!</v>
      </c>
      <c r="N31" s="41" t="e">
        <f>LOG('FPrices53-75'!N31/'FPrices53-75'!M31)</f>
        <v>#DIV/0!</v>
      </c>
      <c r="O31" s="41" t="e">
        <f>LOG('FPrices53-75'!O31/'FPrices53-75'!N31)</f>
        <v>#DIV/0!</v>
      </c>
      <c r="P31" s="41" t="e">
        <f>LOG('FPrices53-75'!P31/'FPrices53-75'!O31)</f>
        <v>#DIV/0!</v>
      </c>
      <c r="Q31" s="41" t="e">
        <f>LOG('FPrices53-75'!Q31/'FPrices53-75'!P31)</f>
        <v>#DIV/0!</v>
      </c>
      <c r="R31" s="41" t="e">
        <f>LOG('FPrices53-75'!R31/'FPrices53-75'!Q31)</f>
        <v>#DIV/0!</v>
      </c>
      <c r="S31" s="41" t="e">
        <f>LOG('FPrices53-75'!S31/'FPrices53-75'!R31)</f>
        <v>#DIV/0!</v>
      </c>
      <c r="T31" s="41" t="e">
        <f>LOG('FPrices53-75'!T31/'FPrices53-75'!S31)</f>
        <v>#DIV/0!</v>
      </c>
      <c r="U31" s="41" t="e">
        <f>LOG('FPrices53-75'!U31/'FPrices53-75'!T31)</f>
        <v>#DIV/0!</v>
      </c>
      <c r="V31" s="41" t="e">
        <f>LOG('FPrices53-75'!V31/'FPrices53-75'!U31)</f>
        <v>#DIV/0!</v>
      </c>
      <c r="W31" s="41" t="e">
        <f>LOG('FPrices53-75'!W31/'FPrices53-75'!V31)</f>
        <v>#DIV/0!</v>
      </c>
      <c r="X31" s="41" t="e">
        <f>LOG('FPrices53-75'!X31/'FPrices53-75'!W31)</f>
        <v>#DIV/0!</v>
      </c>
    </row>
    <row r="32" spans="1:24" ht="12">
      <c r="A32" s="29" t="s">
        <v>177</v>
      </c>
      <c r="B32" s="41"/>
      <c r="C32" s="41" t="e">
        <f>LOG('FPrices53-75'!C32/'FPrices53-75'!B32)</f>
        <v>#DIV/0!</v>
      </c>
      <c r="D32" s="41" t="e">
        <f>LOG('FPrices53-75'!D32/'FPrices53-75'!C32)</f>
        <v>#DIV/0!</v>
      </c>
      <c r="E32" s="41" t="e">
        <f>LOG('FPrices53-75'!E32/'FPrices53-75'!D32)</f>
        <v>#DIV/0!</v>
      </c>
      <c r="F32" s="41" t="e">
        <f>LOG('FPrices53-75'!F32/'FPrices53-75'!E32)</f>
        <v>#DIV/0!</v>
      </c>
      <c r="G32" s="41" t="e">
        <f>LOG('FPrices53-75'!G32/'FPrices53-75'!F32)</f>
        <v>#DIV/0!</v>
      </c>
      <c r="H32" s="41" t="e">
        <f>LOG('FPrices53-75'!H32/'FPrices53-75'!G32)</f>
        <v>#DIV/0!</v>
      </c>
      <c r="I32" s="41" t="e">
        <f>LOG('FPrices53-75'!I32/'FPrices53-75'!H32)</f>
        <v>#DIV/0!</v>
      </c>
      <c r="J32" s="41" t="e">
        <f>LOG('FPrices53-75'!J32/'FPrices53-75'!I32)</f>
        <v>#DIV/0!</v>
      </c>
      <c r="K32" s="41" t="e">
        <f>LOG('FPrices53-75'!K32/'FPrices53-75'!J32)</f>
        <v>#DIV/0!</v>
      </c>
      <c r="L32" s="41">
        <f>LOG('FPrices53-75'!L32/'FPrices53-75'!K32)</f>
        <v>-0.055675704250505886</v>
      </c>
      <c r="M32" s="41">
        <f>LOG('FPrices53-75'!M32/'FPrices53-75'!L32)</f>
        <v>0.0823512928371315</v>
      </c>
      <c r="N32" s="41" t="e">
        <f>LOG('FPrices53-75'!N32/'FPrices53-75'!M32)</f>
        <v>#NUM!</v>
      </c>
      <c r="O32" s="41" t="e">
        <f>LOG('FPrices53-75'!O32/'FPrices53-75'!N32)</f>
        <v>#DIV/0!</v>
      </c>
      <c r="P32" s="41" t="e">
        <f>LOG('FPrices53-75'!P32/'FPrices53-75'!O32)</f>
        <v>#DIV/0!</v>
      </c>
      <c r="Q32" s="41" t="e">
        <f>LOG('FPrices53-75'!Q32/'FPrices53-75'!P32)</f>
        <v>#DIV/0!</v>
      </c>
      <c r="R32" s="41" t="e">
        <f>LOG('FPrices53-75'!R32/'FPrices53-75'!Q32)</f>
        <v>#DIV/0!</v>
      </c>
      <c r="S32" s="41" t="e">
        <f>LOG('FPrices53-75'!S32/'FPrices53-75'!R32)</f>
        <v>#DIV/0!</v>
      </c>
      <c r="T32" s="41" t="e">
        <f>LOG('FPrices53-75'!T32/'FPrices53-75'!S32)</f>
        <v>#DIV/0!</v>
      </c>
      <c r="U32" s="41">
        <f>LOG('FPrices53-75'!U32/'FPrices53-75'!T32)</f>
        <v>-0.05005443214832923</v>
      </c>
      <c r="V32" s="41">
        <f>LOG('FPrices53-75'!V32/'FPrices53-75'!U32)</f>
        <v>0.047243454814500825</v>
      </c>
      <c r="W32" s="41">
        <f>LOG('FPrices53-75'!W32/'FPrices53-75'!V32)</f>
        <v>-0.07389564958594107</v>
      </c>
      <c r="X32" s="41">
        <f>LOG('FPrices53-75'!X32/'FPrices53-75'!W32)</f>
        <v>0.021189299069938092</v>
      </c>
    </row>
    <row r="33" spans="1:24" ht="12">
      <c r="A33" s="29" t="s">
        <v>178</v>
      </c>
      <c r="B33" s="41"/>
      <c r="C33" s="41">
        <f>LOG('FPrices53-75'!C33/'FPrices53-75'!B33)</f>
        <v>-0.020203386088287</v>
      </c>
      <c r="D33" s="41">
        <f>LOG('FPrices53-75'!D33/'FPrices53-75'!C33)</f>
        <v>0.08345403015893646</v>
      </c>
      <c r="E33" s="41">
        <f>LOG('FPrices53-75'!E33/'FPrices53-75'!D33)</f>
        <v>-0.0004797950941724985</v>
      </c>
      <c r="F33" s="41">
        <f>LOG('FPrices53-75'!F33/'FPrices53-75'!E33)</f>
        <v>-0.03094523506075386</v>
      </c>
      <c r="G33" s="41">
        <f>LOG('FPrices53-75'!G33/'FPrices53-75'!F33)</f>
        <v>-0.08981756089340978</v>
      </c>
      <c r="H33" s="41">
        <f>LOG('FPrices53-75'!H33/'FPrices53-75'!G33)</f>
        <v>-0.0017199803942738623</v>
      </c>
      <c r="I33" s="41">
        <f>LOG('FPrices53-75'!I33/'FPrices53-75'!H33)</f>
        <v>2.1294136527230716</v>
      </c>
      <c r="J33" s="41">
        <f>LOG('FPrices53-75'!J33/'FPrices53-75'!I33)</f>
        <v>-0.2645763800341094</v>
      </c>
      <c r="K33" s="41">
        <f>LOG('FPrices53-75'!K33/'FPrices53-75'!J33)</f>
        <v>-1.8253287314052884</v>
      </c>
      <c r="L33" s="41">
        <f>LOG('FPrices53-75'!L33/'FPrices53-75'!K33)</f>
        <v>0</v>
      </c>
      <c r="M33" s="41">
        <f>LOG('FPrices53-75'!M33/'FPrices53-75'!L33)</f>
        <v>-0.46239799789895614</v>
      </c>
      <c r="N33" s="41">
        <f>LOG('FPrices53-75'!N33/'FPrices53-75'!M33)</f>
        <v>0.46239799789895614</v>
      </c>
      <c r="O33" s="41">
        <f>LOG('FPrices53-75'!O33/'FPrices53-75'!N33)</f>
        <v>0.05799194697768673</v>
      </c>
      <c r="P33" s="41">
        <f>LOG('FPrices53-75'!P33/'FPrices53-75'!O33)</f>
        <v>0.14961636352405938</v>
      </c>
      <c r="Q33" s="41">
        <f>LOG('FPrices53-75'!Q33/'FPrices53-75'!P33)</f>
        <v>-0.13702723621603888</v>
      </c>
      <c r="R33" s="41">
        <f>LOG('FPrices53-75'!R33/'FPrices53-75'!Q33)</f>
        <v>-0.20091484278071337</v>
      </c>
      <c r="S33" s="41">
        <f>LOG('FPrices53-75'!S33/'FPrices53-75'!R33)</f>
        <v>0.3010299956639812</v>
      </c>
      <c r="T33" s="41">
        <f>LOG('FPrices53-75'!T33/'FPrices53-75'!S33)</f>
        <v>-0.12493873660829995</v>
      </c>
      <c r="U33" s="41">
        <f>LOG('FPrices53-75'!U33/'FPrices53-75'!T33)</f>
        <v>0.9542425094393249</v>
      </c>
      <c r="V33" s="41">
        <f>LOG('FPrices53-75'!V33/'FPrices53-75'!U33)</f>
        <v>0</v>
      </c>
      <c r="W33" s="41">
        <f>LOG('FPrices53-75'!W33/'FPrices53-75'!V33)</f>
        <v>-0.7373149964122385</v>
      </c>
      <c r="X33" s="41">
        <f>LOG('FPrices53-75'!X33/'FPrices53-75'!W33)</f>
        <v>0.15753139979542832</v>
      </c>
    </row>
    <row r="34" spans="1:24" ht="12">
      <c r="A34" s="29" t="s">
        <v>78</v>
      </c>
      <c r="B34" s="41"/>
      <c r="C34" s="41" t="e">
        <f>LOG('FPrices53-75'!C34/'FPrices53-75'!B34)</f>
        <v>#DIV/0!</v>
      </c>
      <c r="D34" s="41" t="e">
        <f>LOG('FPrices53-75'!D34/'FPrices53-75'!C34)</f>
        <v>#DIV/0!</v>
      </c>
      <c r="E34" s="41" t="e">
        <f>LOG('FPrices53-75'!E34/'FPrices53-75'!D34)</f>
        <v>#DIV/0!</v>
      </c>
      <c r="F34" s="41" t="e">
        <f>LOG('FPrices53-75'!F34/'FPrices53-75'!E34)</f>
        <v>#DIV/0!</v>
      </c>
      <c r="G34" s="41" t="e">
        <f>LOG('FPrices53-75'!G34/'FPrices53-75'!F34)</f>
        <v>#DIV/0!</v>
      </c>
      <c r="H34" s="41">
        <f>LOG('FPrices53-75'!H34/'FPrices53-75'!G34)</f>
        <v>-0.1433720593313871</v>
      </c>
      <c r="I34" s="41">
        <f>LOG('FPrices53-75'!I34/'FPrices53-75'!H34)</f>
        <v>-0.6784483371914171</v>
      </c>
      <c r="J34" s="41">
        <f>LOG('FPrices53-75'!J34/'FPrices53-75'!I34)</f>
        <v>-0.10192437318618461</v>
      </c>
      <c r="K34" s="41" t="e">
        <f>LOG('FPrices53-75'!K34/'FPrices53-75'!J34)</f>
        <v>#NUM!</v>
      </c>
      <c r="L34" s="41" t="e">
        <f>LOG('FPrices53-75'!L34/'FPrices53-75'!K34)</f>
        <v>#DIV/0!</v>
      </c>
      <c r="M34" s="41" t="e">
        <f>LOG('FPrices53-75'!M34/'FPrices53-75'!L34)</f>
        <v>#DIV/0!</v>
      </c>
      <c r="N34" s="41" t="e">
        <f>LOG('FPrices53-75'!N34/'FPrices53-75'!M34)</f>
        <v>#DIV/0!</v>
      </c>
      <c r="O34" s="41">
        <f>LOG('FPrices53-75'!O34/'FPrices53-75'!N34)</f>
        <v>-0.29527766677488987</v>
      </c>
      <c r="P34" s="41" t="e">
        <f>LOG('FPrices53-75'!P34/'FPrices53-75'!O34)</f>
        <v>#NUM!</v>
      </c>
      <c r="Q34" s="41" t="e">
        <f>LOG('FPrices53-75'!Q34/'FPrices53-75'!P34)</f>
        <v>#DIV/0!</v>
      </c>
      <c r="R34" s="41">
        <f>LOG('FPrices53-75'!R34/'FPrices53-75'!Q34)</f>
        <v>0.47622721512189414</v>
      </c>
      <c r="S34" s="41">
        <f>LOG('FPrices53-75'!S34/'FPrices53-75'!R34)</f>
        <v>-1.1911644778730293</v>
      </c>
      <c r="T34" s="41">
        <f>LOG('FPrices53-75'!T34/'FPrices53-75'!S34)</f>
        <v>0.43114828686262785</v>
      </c>
      <c r="U34" s="41">
        <f>LOG('FPrices53-75'!U34/'FPrices53-75'!T34)</f>
        <v>-0.7227367262937676</v>
      </c>
      <c r="V34" s="41">
        <f>LOG('FPrices53-75'!V34/'FPrices53-75'!U34)</f>
        <v>1.505149978319906</v>
      </c>
      <c r="W34" s="41">
        <f>LOG('FPrices53-75'!W34/'FPrices53-75'!V34)</f>
        <v>-0.13668875964334476</v>
      </c>
      <c r="X34" s="41">
        <f>LOG('FPrices53-75'!X34/'FPrices53-75'!W34)</f>
        <v>-0.2879142655855616</v>
      </c>
    </row>
    <row r="35" spans="1:24" ht="12">
      <c r="A35" s="29" t="s">
        <v>94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2">
      <c r="A36" s="29" t="s">
        <v>95</v>
      </c>
      <c r="B36" s="41"/>
      <c r="C36" s="41" t="e">
        <f>LOG('FPrices53-75'!C36/'FPrices53-75'!B36)</f>
        <v>#DIV/0!</v>
      </c>
      <c r="D36" s="41" t="e">
        <f>LOG('FPrices53-75'!D36/'FPrices53-75'!C36)</f>
        <v>#DIV/0!</v>
      </c>
      <c r="E36" s="41" t="e">
        <f>LOG('FPrices53-75'!E36/'FPrices53-75'!D36)</f>
        <v>#DIV/0!</v>
      </c>
      <c r="F36" s="41" t="e">
        <f>LOG('FPrices53-75'!F36/'FPrices53-75'!E36)</f>
        <v>#DIV/0!</v>
      </c>
      <c r="G36" s="41" t="e">
        <f>LOG('FPrices53-75'!G36/'FPrices53-75'!F36)</f>
        <v>#DIV/0!</v>
      </c>
      <c r="H36" s="41" t="e">
        <f>LOG('FPrices53-75'!H36/'FPrices53-75'!G36)</f>
        <v>#DIV/0!</v>
      </c>
      <c r="I36" s="41" t="e">
        <f>LOG('FPrices53-75'!I36/'FPrices53-75'!H36)</f>
        <v>#DIV/0!</v>
      </c>
      <c r="J36" s="41" t="e">
        <f>LOG('FPrices53-75'!J36/'FPrices53-75'!I36)</f>
        <v>#DIV/0!</v>
      </c>
      <c r="K36" s="41" t="e">
        <f>LOG('FPrices53-75'!K36/'FPrices53-75'!J36)</f>
        <v>#DIV/0!</v>
      </c>
      <c r="L36" s="41" t="e">
        <f>LOG('FPrices53-75'!L36/'FPrices53-75'!K36)</f>
        <v>#DIV/0!</v>
      </c>
      <c r="M36" s="41" t="e">
        <f>LOG('FPrices53-75'!M36/'FPrices53-75'!L36)</f>
        <v>#DIV/0!</v>
      </c>
      <c r="N36" s="41" t="e">
        <f>LOG('FPrices53-75'!N36/'FPrices53-75'!M36)</f>
        <v>#DIV/0!</v>
      </c>
      <c r="O36" s="41" t="e">
        <f>LOG('FPrices53-75'!O36/'FPrices53-75'!N36)</f>
        <v>#DIV/0!</v>
      </c>
      <c r="P36" s="41" t="e">
        <f>LOG('FPrices53-75'!P36/'FPrices53-75'!O36)</f>
        <v>#DIV/0!</v>
      </c>
      <c r="Q36" s="41" t="e">
        <f>LOG('FPrices53-75'!Q36/'FPrices53-75'!P36)</f>
        <v>#DIV/0!</v>
      </c>
      <c r="R36" s="41" t="e">
        <f>LOG('FPrices53-75'!R36/'FPrices53-75'!Q36)</f>
        <v>#DIV/0!</v>
      </c>
      <c r="S36" s="41" t="e">
        <f>LOG('FPrices53-75'!S36/'FPrices53-75'!R36)</f>
        <v>#DIV/0!</v>
      </c>
      <c r="T36" s="41" t="e">
        <f>LOG('FPrices53-75'!T36/'FPrices53-75'!S36)</f>
        <v>#DIV/0!</v>
      </c>
      <c r="U36" s="41" t="e">
        <f>LOG('FPrices53-75'!U36/'FPrices53-75'!T36)</f>
        <v>#DIV/0!</v>
      </c>
      <c r="V36" s="41" t="e">
        <f>LOG('FPrices53-75'!V36/'FPrices53-75'!U36)</f>
        <v>#DIV/0!</v>
      </c>
      <c r="W36" s="41" t="e">
        <f>LOG('FPrices53-75'!W36/'FPrices53-75'!V36)</f>
        <v>#DIV/0!</v>
      </c>
      <c r="X36" s="41" t="e">
        <f>LOG('FPrices53-75'!X36/'FPrices53-75'!W36)</f>
        <v>#DIV/0!</v>
      </c>
    </row>
    <row r="37" spans="1:24" ht="12">
      <c r="A37" s="29" t="s">
        <v>179</v>
      </c>
      <c r="B37" s="41"/>
      <c r="C37" s="41">
        <f>LOG('FPrices53-75'!C37/'FPrices53-75'!B37)</f>
        <v>-0.0044457965097096964</v>
      </c>
      <c r="D37" s="41">
        <f>LOG('FPrices53-75'!D37/'FPrices53-75'!C37)</f>
        <v>0.004411504447146633</v>
      </c>
      <c r="E37" s="41">
        <f>LOG('FPrices53-75'!E37/'FPrices53-75'!D37)</f>
        <v>0.018632174074753396</v>
      </c>
      <c r="F37" s="41">
        <f>LOG('FPrices53-75'!F37/'FPrices53-75'!E37)</f>
        <v>0.005882031382200705</v>
      </c>
      <c r="G37" s="41">
        <f>LOG('FPrices53-75'!G37/'FPrices53-75'!F37)</f>
        <v>-0.000661176143454542</v>
      </c>
      <c r="H37" s="41">
        <f>LOG('FPrices53-75'!H37/'FPrices53-75'!G37)</f>
        <v>0.08078261423135026</v>
      </c>
      <c r="I37" s="41">
        <f>LOG('FPrices53-75'!I37/'FPrices53-75'!H37)</f>
        <v>-0.02121850254713029</v>
      </c>
      <c r="J37" s="41">
        <f>LOG('FPrices53-75'!J37/'FPrices53-75'!I37)</f>
        <v>0.011463228481543184</v>
      </c>
      <c r="K37" s="41">
        <f>LOG('FPrices53-75'!K37/'FPrices53-75'!J37)</f>
        <v>0.043356647478536244</v>
      </c>
      <c r="L37" s="41">
        <f>LOG('FPrices53-75'!L37/'FPrices53-75'!K37)</f>
        <v>0.044777496572116125</v>
      </c>
      <c r="M37" s="41">
        <f>LOG('FPrices53-75'!M37/'FPrices53-75'!L37)</f>
        <v>0.08196550757864496</v>
      </c>
      <c r="N37" s="41">
        <f>LOG('FPrices53-75'!N37/'FPrices53-75'!M37)</f>
        <v>0.11151535615781563</v>
      </c>
      <c r="O37" s="41">
        <f>LOG('FPrices53-75'!O37/'FPrices53-75'!N37)</f>
        <v>0.011381843532310075</v>
      </c>
      <c r="P37" s="41">
        <f>LOG('FPrices53-75'!P37/'FPrices53-75'!O37)</f>
        <v>0.021835454108362157</v>
      </c>
      <c r="Q37" s="41">
        <f>LOG('FPrices53-75'!Q37/'FPrices53-75'!P37)</f>
        <v>-0.03501062695389007</v>
      </c>
      <c r="R37" s="41">
        <f>LOG('FPrices53-75'!R37/'FPrices53-75'!Q37)</f>
        <v>0.028331009651806016</v>
      </c>
      <c r="S37" s="41">
        <f>LOG('FPrices53-75'!S37/'FPrices53-75'!R37)</f>
        <v>0.07892625160279867</v>
      </c>
      <c r="T37" s="41">
        <f>LOG('FPrices53-75'!T37/'FPrices53-75'!S37)</f>
        <v>0.012762828580214484</v>
      </c>
      <c r="U37" s="41">
        <f>LOG('FPrices53-75'!U37/'FPrices53-75'!T37)</f>
        <v>0.16630941570380492</v>
      </c>
      <c r="V37" s="41">
        <f>LOG('FPrices53-75'!V37/'FPrices53-75'!U37)</f>
        <v>-0.040863529377491596</v>
      </c>
      <c r="W37" s="41">
        <f>LOG('FPrices53-75'!W37/'FPrices53-75'!V37)</f>
        <v>0.006512060902728267</v>
      </c>
      <c r="X37" s="41">
        <f>LOG('FPrices53-75'!X37/'FPrices53-75'!W37)</f>
        <v>-0.01627001234545846</v>
      </c>
    </row>
    <row r="38" spans="1:24" ht="12">
      <c r="A38" s="29" t="s">
        <v>180</v>
      </c>
      <c r="B38" s="41"/>
      <c r="C38" s="41" t="e">
        <f>LOG('FPrices53-75'!C38/'FPrices53-75'!B38)</f>
        <v>#DIV/0!</v>
      </c>
      <c r="D38" s="41" t="e">
        <f>LOG('FPrices53-75'!D38/'FPrices53-75'!C38)</f>
        <v>#DIV/0!</v>
      </c>
      <c r="E38" s="41" t="e">
        <f>LOG('FPrices53-75'!E38/'FPrices53-75'!D38)</f>
        <v>#DIV/0!</v>
      </c>
      <c r="F38" s="41" t="e">
        <f>LOG('FPrices53-75'!F38/'FPrices53-75'!E38)</f>
        <v>#DIV/0!</v>
      </c>
      <c r="G38" s="41">
        <f>LOG('FPrices53-75'!G38/'FPrices53-75'!F38)</f>
        <v>0.09691001300805642</v>
      </c>
      <c r="H38" s="41">
        <f>LOG('FPrices53-75'!H38/'FPrices53-75'!G38)</f>
        <v>0.07918124604762482</v>
      </c>
      <c r="I38" s="41">
        <f>LOG('FPrices53-75'!I38/'FPrices53-75'!H38)</f>
        <v>0</v>
      </c>
      <c r="J38" s="41" t="e">
        <f>LOG('FPrices53-75'!J38/'FPrices53-75'!I38)</f>
        <v>#DIV/0!</v>
      </c>
      <c r="K38" s="41" t="e">
        <f>LOG('FPrices53-75'!K38/'FPrices53-75'!J38)</f>
        <v>#DIV/0!</v>
      </c>
      <c r="L38" s="41" t="e">
        <f>LOG('FPrices53-75'!L38/'FPrices53-75'!K38)</f>
        <v>#DIV/0!</v>
      </c>
      <c r="M38" s="41" t="e">
        <f>LOG('FPrices53-75'!M38/'FPrices53-75'!L38)</f>
        <v>#DIV/0!</v>
      </c>
      <c r="N38" s="41" t="e">
        <f>LOG('FPrices53-75'!N38/'FPrices53-75'!M38)</f>
        <v>#DIV/0!</v>
      </c>
      <c r="O38" s="41" t="e">
        <f>LOG('FPrices53-75'!O38/'FPrices53-75'!N38)</f>
        <v>#DIV/0!</v>
      </c>
      <c r="P38" s="41" t="e">
        <f>LOG('FPrices53-75'!P38/'FPrices53-75'!O38)</f>
        <v>#DIV/0!</v>
      </c>
      <c r="Q38" s="41" t="e">
        <f>LOG('FPrices53-75'!Q38/'FPrices53-75'!P38)</f>
        <v>#DIV/0!</v>
      </c>
      <c r="R38" s="41" t="e">
        <f>LOG('FPrices53-75'!R38/'FPrices53-75'!Q38)</f>
        <v>#DIV/0!</v>
      </c>
      <c r="S38" s="41" t="e">
        <f>LOG('FPrices53-75'!S38/'FPrices53-75'!R38)</f>
        <v>#DIV/0!</v>
      </c>
      <c r="T38" s="41" t="e">
        <f>LOG('FPrices53-75'!T38/'FPrices53-75'!S38)</f>
        <v>#DIV/0!</v>
      </c>
      <c r="U38" s="41" t="e">
        <f>LOG('FPrices53-75'!U38/'FPrices53-75'!T38)</f>
        <v>#DIV/0!</v>
      </c>
      <c r="V38" s="41" t="e">
        <f>LOG('FPrices53-75'!V38/'FPrices53-75'!U38)</f>
        <v>#DIV/0!</v>
      </c>
      <c r="W38" s="41" t="e">
        <f>LOG('FPrices53-75'!W38/'FPrices53-75'!V38)</f>
        <v>#DIV/0!</v>
      </c>
      <c r="X38" s="41" t="e">
        <f>LOG('FPrices53-75'!X38/'FPrices53-75'!W38)</f>
        <v>#DIV/0!</v>
      </c>
    </row>
    <row r="39" spans="1:24" ht="12">
      <c r="A39" s="29" t="s">
        <v>181</v>
      </c>
      <c r="B39" s="41"/>
      <c r="C39" s="41">
        <f>LOG('FPrices53-75'!C39/'FPrices53-75'!B39)</f>
        <v>-0.0007270562291381957</v>
      </c>
      <c r="D39" s="41">
        <f>LOG('FPrices53-75'!D39/'FPrices53-75'!C39)</f>
        <v>-0.002502503148057275</v>
      </c>
      <c r="E39" s="41">
        <f>LOG('FPrices53-75'!E39/'FPrices53-75'!D39)</f>
        <v>-0.05374106982402833</v>
      </c>
      <c r="F39" s="41">
        <f>LOG('FPrices53-75'!F39/'FPrices53-75'!E39)</f>
        <v>-0.06366907986937727</v>
      </c>
      <c r="G39" s="41">
        <f>LOG('FPrices53-75'!G39/'FPrices53-75'!F39)</f>
        <v>-0.8892060173360911</v>
      </c>
      <c r="H39" s="41">
        <f>LOG('FPrices53-75'!H39/'FPrices53-75'!G39)</f>
        <v>0.7629349022455924</v>
      </c>
      <c r="I39" s="41">
        <f>LOG('FPrices53-75'!I39/'FPrices53-75'!H39)</f>
        <v>-0.02754374925403031</v>
      </c>
      <c r="J39" s="41">
        <f>LOG('FPrices53-75'!J39/'FPrices53-75'!I39)</f>
        <v>0.05115252244738129</v>
      </c>
      <c r="K39" s="41">
        <f>LOG('FPrices53-75'!K39/'FPrices53-75'!J39)</f>
        <v>0.007178584627123376</v>
      </c>
      <c r="L39" s="41">
        <f>LOG('FPrices53-75'!L39/'FPrices53-75'!K39)</f>
        <v>-0.00717858462712341</v>
      </c>
      <c r="M39" s="41">
        <f>LOG('FPrices53-75'!M39/'FPrices53-75'!L39)</f>
        <v>0.12381216144504567</v>
      </c>
      <c r="N39" s="41">
        <f>LOG('FPrices53-75'!N39/'FPrices53-75'!M39)</f>
        <v>0.07455549232178785</v>
      </c>
      <c r="O39" s="41">
        <f>LOG('FPrices53-75'!O39/'FPrices53-75'!N39)</f>
        <v>-1.8573324964312685</v>
      </c>
      <c r="P39" s="41">
        <f>LOG('FPrices53-75'!P39/'FPrices53-75'!O39)</f>
        <v>2.621176281775035</v>
      </c>
      <c r="Q39" s="41">
        <f>LOG('FPrices53-75'!Q39/'FPrices53-75'!P39)</f>
        <v>-0.5917096787855022</v>
      </c>
      <c r="R39" s="41">
        <f>LOG('FPrices53-75'!R39/'FPrices53-75'!Q39)</f>
        <v>0.04495249592444536</v>
      </c>
      <c r="S39" s="41">
        <f>LOG('FPrices53-75'!S39/'FPrices53-75'!R39)</f>
        <v>0.08109555030844506</v>
      </c>
      <c r="T39" s="41">
        <f>LOG('FPrices53-75'!T39/'FPrices53-75'!S39)</f>
        <v>0.1087878945312099</v>
      </c>
      <c r="U39" s="41">
        <f>LOG('FPrices53-75'!U39/'FPrices53-75'!T39)</f>
        <v>0.14101443073047448</v>
      </c>
      <c r="V39" s="41">
        <f>LOG('FPrices53-75'!V39/'FPrices53-75'!U39)</f>
        <v>-0.10304790670457808</v>
      </c>
      <c r="W39" s="41">
        <f>LOG('FPrices53-75'!W39/'FPrices53-75'!V39)</f>
        <v>-0.0354146901264084</v>
      </c>
      <c r="X39" s="41">
        <f>LOG('FPrices53-75'!X39/'FPrices53-75'!W39)</f>
        <v>-0.0850107897083487</v>
      </c>
    </row>
    <row r="40" spans="1:24" ht="12">
      <c r="A40" s="29" t="s">
        <v>182</v>
      </c>
      <c r="B40" s="41"/>
      <c r="C40" s="41">
        <f>LOG('FPrices53-75'!C40/'FPrices53-75'!B40)</f>
        <v>-0.005543809364782989</v>
      </c>
      <c r="D40" s="41">
        <f>LOG('FPrices53-75'!D40/'FPrices53-75'!C40)</f>
        <v>-0.0019604391184389314</v>
      </c>
      <c r="E40" s="41">
        <f>LOG('FPrices53-75'!E40/'FPrices53-75'!D40)</f>
        <v>-0.0012034307307535834</v>
      </c>
      <c r="F40" s="41">
        <f>LOG('FPrices53-75'!F40/'FPrices53-75'!E40)</f>
        <v>0.0008387484585907819</v>
      </c>
      <c r="G40" s="41">
        <f>LOG('FPrices53-75'!G40/'FPrices53-75'!F40)</f>
        <v>0.2490342736556124</v>
      </c>
      <c r="H40" s="41">
        <f>LOG('FPrices53-75'!H40/'FPrices53-75'!G40)</f>
        <v>-0.1234278722014912</v>
      </c>
      <c r="I40" s="41">
        <f>LOG('FPrices53-75'!I40/'FPrices53-75'!H40)</f>
        <v>0.0001253079716437635</v>
      </c>
      <c r="J40" s="41">
        <f>LOG('FPrices53-75'!J40/'FPrices53-75'!I40)</f>
        <v>-0.12494283030079169</v>
      </c>
      <c r="K40" s="41">
        <f>LOG('FPrices53-75'!K40/'FPrices53-75'!J40)</f>
        <v>0.12352107235390018</v>
      </c>
      <c r="L40" s="41">
        <f>LOG('FPrices53-75'!L40/'FPrices53-75'!K40)</f>
        <v>0.0006155321203193634</v>
      </c>
      <c r="M40" s="41">
        <f>LOG('FPrices53-75'!M40/'FPrices53-75'!L40)</f>
        <v>-0.07532357207054259</v>
      </c>
      <c r="N40" s="41">
        <f>LOG('FPrices53-75'!N40/'FPrices53-75'!M40)</f>
        <v>-0.03735187901276136</v>
      </c>
      <c r="O40" s="41">
        <f>LOG('FPrices53-75'!O40/'FPrices53-75'!N40)</f>
        <v>0.11485517003948904</v>
      </c>
      <c r="P40" s="41">
        <f>LOG('FPrices53-75'!P40/'FPrices53-75'!O40)</f>
        <v>-0.0036269365850285624</v>
      </c>
      <c r="Q40" s="41">
        <f>LOG('FPrices53-75'!Q40/'FPrices53-75'!P40)</f>
        <v>0.0020590847670505347</v>
      </c>
      <c r="R40" s="41">
        <f>LOG('FPrices53-75'!R40/'FPrices53-75'!Q40)</f>
        <v>0</v>
      </c>
      <c r="S40" s="41">
        <f>LOG('FPrices53-75'!S40/'FPrices53-75'!R40)</f>
        <v>0.08354605145007492</v>
      </c>
      <c r="T40" s="41">
        <f>LOG('FPrices53-75'!T40/'FPrices53-75'!S40)</f>
        <v>0.2207879756504679</v>
      </c>
      <c r="U40" s="41">
        <f>LOG('FPrices53-75'!U40/'FPrices53-75'!T40)</f>
        <v>0.0936059815714948</v>
      </c>
      <c r="V40" s="41">
        <f>LOG('FPrices53-75'!V40/'FPrices53-75'!U40)</f>
        <v>-0.09437582940959728</v>
      </c>
      <c r="W40" s="41">
        <f>LOG('FPrices53-75'!W40/'FPrices53-75'!V40)</f>
        <v>0.48225451207373893</v>
      </c>
      <c r="X40" s="41">
        <f>LOG('FPrices53-75'!X40/'FPrices53-75'!W40)</f>
        <v>-0.49148554510603465</v>
      </c>
    </row>
    <row r="41" spans="1:24" ht="12">
      <c r="A41" s="29" t="s">
        <v>183</v>
      </c>
      <c r="B41" s="41"/>
      <c r="C41" s="41" t="e">
        <f>LOG('FPrices53-75'!C41/'FPrices53-75'!B41)</f>
        <v>#DIV/0!</v>
      </c>
      <c r="D41" s="41" t="e">
        <f>LOG('FPrices53-75'!D41/'FPrices53-75'!C41)</f>
        <v>#DIV/0!</v>
      </c>
      <c r="E41" s="41" t="e">
        <f>LOG('FPrices53-75'!E41/'FPrices53-75'!D41)</f>
        <v>#DIV/0!</v>
      </c>
      <c r="F41" s="41" t="e">
        <f>LOG('FPrices53-75'!F41/'FPrices53-75'!E41)</f>
        <v>#DIV/0!</v>
      </c>
      <c r="G41" s="41" t="e">
        <f>LOG('FPrices53-75'!G41/'FPrices53-75'!F41)</f>
        <v>#DIV/0!</v>
      </c>
      <c r="H41" s="41" t="e">
        <f>LOG('FPrices53-75'!H41/'FPrices53-75'!G41)</f>
        <v>#DIV/0!</v>
      </c>
      <c r="I41" s="41" t="e">
        <f>LOG('FPrices53-75'!I41/'FPrices53-75'!H41)</f>
        <v>#DIV/0!</v>
      </c>
      <c r="J41" s="41" t="e">
        <f>LOG('FPrices53-75'!J41/'FPrices53-75'!I41)</f>
        <v>#DIV/0!</v>
      </c>
      <c r="K41" s="41" t="e">
        <f>LOG('FPrices53-75'!K41/'FPrices53-75'!J41)</f>
        <v>#DIV/0!</v>
      </c>
      <c r="L41" s="41" t="e">
        <f>LOG('FPrices53-75'!L41/'FPrices53-75'!K41)</f>
        <v>#DIV/0!</v>
      </c>
      <c r="M41" s="41" t="e">
        <f>LOG('FPrices53-75'!M41/'FPrices53-75'!L41)</f>
        <v>#DIV/0!</v>
      </c>
      <c r="N41" s="41" t="e">
        <f>LOG('FPrices53-75'!N41/'FPrices53-75'!M41)</f>
        <v>#DIV/0!</v>
      </c>
      <c r="O41" s="41" t="e">
        <f>LOG('FPrices53-75'!O41/'FPrices53-75'!N41)</f>
        <v>#DIV/0!</v>
      </c>
      <c r="P41" s="41" t="e">
        <f>LOG('FPrices53-75'!P41/'FPrices53-75'!O41)</f>
        <v>#DIV/0!</v>
      </c>
      <c r="Q41" s="41" t="e">
        <f>LOG('FPrices53-75'!Q41/'FPrices53-75'!P41)</f>
        <v>#DIV/0!</v>
      </c>
      <c r="R41" s="41">
        <f>LOG('FPrices53-75'!R41/'FPrices53-75'!Q41)</f>
        <v>-0.056997758488801106</v>
      </c>
      <c r="S41" s="41">
        <f>LOG('FPrices53-75'!S41/'FPrices53-75'!R41)</f>
        <v>-0.0644938873805677</v>
      </c>
      <c r="T41" s="41">
        <f>LOG('FPrices53-75'!T41/'FPrices53-75'!S41)</f>
        <v>0.03893680370740924</v>
      </c>
      <c r="U41" s="41">
        <f>LOG('FPrices53-75'!U41/'FPrices53-75'!T41)</f>
        <v>0.02094518161889584</v>
      </c>
      <c r="V41" s="41">
        <f>LOG('FPrices53-75'!V41/'FPrices53-75'!U41)</f>
        <v>0.1997164947819914</v>
      </c>
      <c r="W41" s="41">
        <f>LOG('FPrices53-75'!W41/'FPrices53-75'!V41)</f>
        <v>0.03038487511566105</v>
      </c>
      <c r="X41" s="41">
        <f>LOG('FPrices53-75'!X41/'FPrices53-75'!W41)</f>
        <v>-0.4452180972078987</v>
      </c>
    </row>
    <row r="42" spans="1:24" ht="12">
      <c r="A42" s="29" t="s">
        <v>184</v>
      </c>
      <c r="B42" s="41"/>
      <c r="C42" s="41" t="e">
        <f>LOG('FPrices53-75'!C42/'FPrices53-75'!B42)</f>
        <v>#DIV/0!</v>
      </c>
      <c r="D42" s="41" t="e">
        <f>LOG('FPrices53-75'!D42/'FPrices53-75'!C42)</f>
        <v>#DIV/0!</v>
      </c>
      <c r="E42" s="41" t="e">
        <f>LOG('FPrices53-75'!E42/'FPrices53-75'!D42)</f>
        <v>#DIV/0!</v>
      </c>
      <c r="F42" s="41" t="e">
        <f>LOG('FPrices53-75'!F42/'FPrices53-75'!E42)</f>
        <v>#DIV/0!</v>
      </c>
      <c r="G42" s="41" t="e">
        <f>LOG('FPrices53-75'!G42/'FPrices53-75'!F42)</f>
        <v>#DIV/0!</v>
      </c>
      <c r="H42" s="41" t="e">
        <f>LOG('FPrices53-75'!H42/'FPrices53-75'!G42)</f>
        <v>#DIV/0!</v>
      </c>
      <c r="I42" s="41" t="e">
        <f>LOG('FPrices53-75'!I42/'FPrices53-75'!H42)</f>
        <v>#DIV/0!</v>
      </c>
      <c r="J42" s="41" t="e">
        <f>LOG('FPrices53-75'!J42/'FPrices53-75'!I42)</f>
        <v>#DIV/0!</v>
      </c>
      <c r="K42" s="41" t="e">
        <f>LOG('FPrices53-75'!K42/'FPrices53-75'!J42)</f>
        <v>#DIV/0!</v>
      </c>
      <c r="L42" s="41" t="e">
        <f>LOG('FPrices53-75'!L42/'FPrices53-75'!K42)</f>
        <v>#DIV/0!</v>
      </c>
      <c r="M42" s="41" t="e">
        <f>LOG('FPrices53-75'!M42/'FPrices53-75'!L42)</f>
        <v>#DIV/0!</v>
      </c>
      <c r="N42" s="41" t="e">
        <f>LOG('FPrices53-75'!N42/'FPrices53-75'!M42)</f>
        <v>#DIV/0!</v>
      </c>
      <c r="O42" s="41" t="e">
        <f>LOG('FPrices53-75'!O42/'FPrices53-75'!N42)</f>
        <v>#DIV/0!</v>
      </c>
      <c r="P42" s="41" t="e">
        <f>LOG('FPrices53-75'!P42/'FPrices53-75'!O42)</f>
        <v>#DIV/0!</v>
      </c>
      <c r="Q42" s="41" t="e">
        <f>LOG('FPrices53-75'!Q42/'FPrices53-75'!P42)</f>
        <v>#DIV/0!</v>
      </c>
      <c r="R42" s="41" t="e">
        <f>LOG('FPrices53-75'!R42/'FPrices53-75'!Q42)</f>
        <v>#DIV/0!</v>
      </c>
      <c r="S42" s="41" t="e">
        <f>LOG('FPrices53-75'!S42/'FPrices53-75'!R42)</f>
        <v>#DIV/0!</v>
      </c>
      <c r="T42" s="41">
        <f>LOG('FPrices53-75'!T42/'FPrices53-75'!S42)</f>
        <v>0.001884143874551419</v>
      </c>
      <c r="U42" s="41">
        <f>LOG('FPrices53-75'!U42/'FPrices53-75'!T42)</f>
        <v>0.020978739084952847</v>
      </c>
      <c r="V42" s="41">
        <f>LOG('FPrices53-75'!V42/'FPrices53-75'!U42)</f>
        <v>0.1003558732545219</v>
      </c>
      <c r="W42" s="41">
        <f>LOG('FPrices53-75'!W42/'FPrices53-75'!V42)</f>
        <v>0.0590558932866349</v>
      </c>
      <c r="X42" s="41">
        <f>LOG('FPrices53-75'!X42/'FPrices53-75'!W42)</f>
        <v>0.016981344263432716</v>
      </c>
    </row>
    <row r="43" spans="1:24" ht="12">
      <c r="A43" s="29" t="s">
        <v>78</v>
      </c>
      <c r="B43" s="41"/>
      <c r="C43" s="41" t="e">
        <f>LOG('FPrices53-75'!C43/'FPrices53-75'!B43)</f>
        <v>#DIV/0!</v>
      </c>
      <c r="D43" s="41" t="e">
        <f>LOG('FPrices53-75'!D43/'FPrices53-75'!C43)</f>
        <v>#DIV/0!</v>
      </c>
      <c r="E43" s="41" t="e">
        <f>LOG('FPrices53-75'!E43/'FPrices53-75'!D43)</f>
        <v>#DIV/0!</v>
      </c>
      <c r="F43" s="41" t="e">
        <f>LOG('FPrices53-75'!F43/'FPrices53-75'!E43)</f>
        <v>#DIV/0!</v>
      </c>
      <c r="G43" s="41" t="e">
        <f>LOG('FPrices53-75'!G43/'FPrices53-75'!F43)</f>
        <v>#DIV/0!</v>
      </c>
      <c r="H43" s="41" t="e">
        <f>LOG('FPrices53-75'!H43/'FPrices53-75'!G43)</f>
        <v>#DIV/0!</v>
      </c>
      <c r="I43" s="41" t="e">
        <f>LOG('FPrices53-75'!I43/'FPrices53-75'!H43)</f>
        <v>#DIV/0!</v>
      </c>
      <c r="J43" s="41" t="e">
        <f>LOG('FPrices53-75'!J43/'FPrices53-75'!I43)</f>
        <v>#DIV/0!</v>
      </c>
      <c r="K43" s="41" t="e">
        <f>LOG('FPrices53-75'!K43/'FPrices53-75'!J43)</f>
        <v>#DIV/0!</v>
      </c>
      <c r="L43" s="41" t="e">
        <f>LOG('FPrices53-75'!L43/'FPrices53-75'!K43)</f>
        <v>#DIV/0!</v>
      </c>
      <c r="M43" s="41" t="e">
        <f>LOG('FPrices53-75'!M43/'FPrices53-75'!L43)</f>
        <v>#DIV/0!</v>
      </c>
      <c r="N43" s="41" t="e">
        <f>LOG('FPrices53-75'!N43/'FPrices53-75'!M43)</f>
        <v>#DIV/0!</v>
      </c>
      <c r="O43" s="41" t="e">
        <f>LOG('FPrices53-75'!O43/'FPrices53-75'!N43)</f>
        <v>#DIV/0!</v>
      </c>
      <c r="P43" s="41" t="e">
        <f>LOG('FPrices53-75'!P43/'FPrices53-75'!O43)</f>
        <v>#DIV/0!</v>
      </c>
      <c r="Q43" s="41" t="e">
        <f>LOG('FPrices53-75'!Q43/'FPrices53-75'!P43)</f>
        <v>#DIV/0!</v>
      </c>
      <c r="R43" s="41">
        <f>LOG('FPrices53-75'!R43/'FPrices53-75'!Q43)</f>
        <v>-1.473632926873841</v>
      </c>
      <c r="S43" s="41">
        <f>LOG('FPrices53-75'!S43/'FPrices53-75'!R43)</f>
        <v>0.28994180834498384</v>
      </c>
      <c r="T43" s="41">
        <f>LOG('FPrices53-75'!T43/'FPrices53-75'!S43)</f>
        <v>-1.1408547151535309</v>
      </c>
      <c r="U43" s="41" t="e">
        <f>LOG('FPrices53-75'!U43/'FPrices53-75'!T43)</f>
        <v>#NUM!</v>
      </c>
      <c r="V43" s="41" t="e">
        <f>LOG('FPrices53-75'!V43/'FPrices53-75'!U43)</f>
        <v>#DIV/0!</v>
      </c>
      <c r="W43" s="41" t="e">
        <f>LOG('FPrices53-75'!W43/'FPrices53-75'!V43)</f>
        <v>#DIV/0!</v>
      </c>
      <c r="X43" s="41" t="e">
        <f>LOG('FPrices53-75'!X43/'FPrices53-75'!W43)</f>
        <v>#DIV/0!</v>
      </c>
    </row>
    <row r="44" spans="1:24" ht="12">
      <c r="A44" s="29" t="s">
        <v>101</v>
      </c>
      <c r="B44" s="41"/>
      <c r="C44" s="41" t="e">
        <f>LOG('FPrices53-75'!C44/'FPrices53-75'!B44)</f>
        <v>#DIV/0!</v>
      </c>
      <c r="D44" s="41" t="e">
        <f>LOG('FPrices53-75'!D44/'FPrices53-75'!C44)</f>
        <v>#DIV/0!</v>
      </c>
      <c r="E44" s="41">
        <f>LOG('FPrices53-75'!E44/'FPrices53-75'!D44)</f>
        <v>0.029126043356900205</v>
      </c>
      <c r="F44" s="41">
        <f>LOG('FPrices53-75'!F44/'FPrices53-75'!E44)</f>
        <v>-0.08443765133043388</v>
      </c>
      <c r="G44" s="41">
        <f>LOG('FPrices53-75'!G44/'FPrices53-75'!F44)</f>
        <v>-0.011130749046558558</v>
      </c>
      <c r="H44" s="41">
        <f>LOG('FPrices53-75'!H44/'FPrices53-75'!G44)</f>
        <v>5.424845907539209E-05</v>
      </c>
      <c r="I44" s="41">
        <f>LOG('FPrices53-75'!I44/'FPrices53-75'!H44)</f>
        <v>-0.0003098032635277929</v>
      </c>
      <c r="J44" s="41">
        <f>LOG('FPrices53-75'!J44/'FPrices53-75'!I44)</f>
        <v>0.0002555548044523544</v>
      </c>
      <c r="K44" s="41">
        <f>LOG('FPrices53-75'!K44/'FPrices53-75'!J44)</f>
        <v>6.808665049794492E-05</v>
      </c>
      <c r="L44" s="41">
        <f>LOG('FPrices53-75'!L44/'FPrices53-75'!K44)</f>
        <v>-1.1361846892724208E-05</v>
      </c>
      <c r="M44" s="41">
        <f>LOG('FPrices53-75'!M44/'FPrices53-75'!L44)</f>
        <v>0.0008592592710866018</v>
      </c>
      <c r="N44" s="41">
        <f>LOG('FPrices53-75'!N44/'FPrices53-75'!M44)</f>
        <v>-0.002239057235126813</v>
      </c>
      <c r="O44" s="41">
        <f>LOG('FPrices53-75'!O44/'FPrices53-75'!N44)</f>
        <v>0.0023464944576738994</v>
      </c>
      <c r="P44" s="41">
        <f>LOG('FPrices53-75'!P44/'FPrices53-75'!O44)</f>
        <v>-0.0004857731556865719</v>
      </c>
      <c r="Q44" s="41">
        <f>LOG('FPrices53-75'!Q44/'FPrices53-75'!P44)</f>
        <v>0.0029250627745235976</v>
      </c>
      <c r="R44" s="41">
        <f>LOG('FPrices53-75'!R44/'FPrices53-75'!Q44)</f>
        <v>0.1772848100589412</v>
      </c>
      <c r="S44" s="41">
        <f>LOG('FPrices53-75'!S44/'FPrices53-75'!R44)</f>
        <v>-0.2825015158250827</v>
      </c>
      <c r="T44" s="41">
        <f>LOG('FPrices53-75'!T44/'FPrices53-75'!S44)</f>
        <v>0.40709227446360907</v>
      </c>
      <c r="U44" s="41">
        <f>LOG('FPrices53-75'!U44/'FPrices53-75'!T44)</f>
        <v>0.2418512819137159</v>
      </c>
      <c r="V44" s="41">
        <f>LOG('FPrices53-75'!V44/'FPrices53-75'!U44)</f>
        <v>-0.26238557325568934</v>
      </c>
      <c r="W44" s="41">
        <f>LOG('FPrices53-75'!W44/'FPrices53-75'!V44)</f>
        <v>-0.008150444419805877</v>
      </c>
      <c r="X44" s="41">
        <f>LOG('FPrices53-75'!X44/'FPrices53-75'!W44)</f>
        <v>0.114926949674923</v>
      </c>
    </row>
    <row r="45" spans="1:24" ht="12">
      <c r="A45" s="29" t="s">
        <v>102</v>
      </c>
      <c r="B45" s="41"/>
      <c r="C45" s="41" t="e">
        <f>LOG('FPrices53-75'!C45/'FPrices53-75'!B45)</f>
        <v>#DIV/0!</v>
      </c>
      <c r="D45" s="41" t="e">
        <f>LOG('FPrices53-75'!D45/'FPrices53-75'!C45)</f>
        <v>#DIV/0!</v>
      </c>
      <c r="E45" s="41">
        <f>LOG('FPrices53-75'!E45/'FPrices53-75'!D45)</f>
        <v>0.10818412985307592</v>
      </c>
      <c r="F45" s="41">
        <f>LOG('FPrices53-75'!F45/'FPrices53-75'!E45)</f>
        <v>0.00917133339321773</v>
      </c>
      <c r="G45" s="41">
        <f>LOG('FPrices53-75'!G45/'FPrices53-75'!F45)</f>
        <v>0.6192615647140186</v>
      </c>
      <c r="H45" s="41">
        <f>LOG('FPrices53-75'!H45/'FPrices53-75'!G45)</f>
        <v>-0.44634442836675403</v>
      </c>
      <c r="I45" s="41">
        <f>LOG('FPrices53-75'!I45/'FPrices53-75'!H45)</f>
        <v>-0.1905036057656759</v>
      </c>
      <c r="J45" s="41">
        <f>LOG('FPrices53-75'!J45/'FPrices53-75'!I45)</f>
        <v>-0.08681287320617231</v>
      </c>
      <c r="K45" s="41">
        <f>LOG('FPrices53-75'!K45/'FPrices53-75'!J45)</f>
        <v>0.32243326387574694</v>
      </c>
      <c r="L45" s="41">
        <f>LOG('FPrices53-75'!L45/'FPrices53-75'!K45)</f>
        <v>-0.14949063156507003</v>
      </c>
      <c r="M45" s="41">
        <f>LOG('FPrices53-75'!M45/'FPrices53-75'!L45)</f>
        <v>-0.17435500188771733</v>
      </c>
      <c r="N45" s="41">
        <f>LOG('FPrices53-75'!N45/'FPrices53-75'!M45)</f>
        <v>0.0916376143652485</v>
      </c>
      <c r="O45" s="41">
        <f>LOG('FPrices53-75'!O45/'FPrices53-75'!N45)</f>
        <v>0.9624471142392671</v>
      </c>
      <c r="P45" s="41">
        <f>LOG('FPrices53-75'!P45/'FPrices53-75'!O45)</f>
        <v>0.4494430646639106</v>
      </c>
      <c r="Q45" s="41">
        <f>LOG('FPrices53-75'!Q45/'FPrices53-75'!P45)</f>
        <v>0.4514963047863787</v>
      </c>
      <c r="R45" s="41">
        <f>LOG('FPrices53-75'!R45/'FPrices53-75'!Q45)</f>
        <v>-0.07813266509986555</v>
      </c>
      <c r="S45" s="41">
        <f>LOG('FPrices53-75'!S45/'FPrices53-75'!R45)</f>
        <v>-0.02680224582228128</v>
      </c>
      <c r="T45" s="41">
        <f>LOG('FPrices53-75'!T45/'FPrices53-75'!S45)</f>
        <v>0.10035771619848338</v>
      </c>
      <c r="U45" s="41">
        <f>LOG('FPrices53-75'!U45/'FPrices53-75'!T45)</f>
        <v>-0.0158828734567351</v>
      </c>
      <c r="V45" s="41" t="e">
        <f>LOG('FPrices53-75'!V45/'FPrices53-75'!U45)</f>
        <v>#DIV/0!</v>
      </c>
      <c r="W45" s="41" t="e">
        <f>LOG('FPrices53-75'!W45/'FPrices53-75'!V45)</f>
        <v>#DIV/0!</v>
      </c>
      <c r="X45" s="41" t="e">
        <f>LOG('FPrices53-75'!X45/'FPrices53-75'!W45)</f>
        <v>#DIV/0!</v>
      </c>
    </row>
    <row r="46" spans="1:24" ht="12">
      <c r="A46" s="29" t="s">
        <v>199</v>
      </c>
      <c r="B46" s="41"/>
      <c r="C46" s="41" t="e">
        <f>LOG('FPrices53-75'!C46/'FPrices53-75'!B46)</f>
        <v>#DIV/0!</v>
      </c>
      <c r="D46" s="41" t="e">
        <f>LOG('FPrices53-75'!D46/'FPrices53-75'!C46)</f>
        <v>#DIV/0!</v>
      </c>
      <c r="E46" s="41">
        <f>LOG('FPrices53-75'!E46/'FPrices53-75'!D46)</f>
        <v>-0.1046170928751449</v>
      </c>
      <c r="F46" s="41">
        <f>LOG('FPrices53-75'!F46/'FPrices53-75'!E46)</f>
        <v>0.3538919597801491</v>
      </c>
      <c r="G46" s="41">
        <f>LOG('FPrices53-75'!G46/'FPrices53-75'!F46)</f>
        <v>0.2002332979974225</v>
      </c>
      <c r="H46" s="41">
        <f>LOG('FPrices53-75'!H46/'FPrices53-75'!G46)</f>
        <v>-0.22892360074906148</v>
      </c>
      <c r="I46" s="41">
        <f>LOG('FPrices53-75'!I46/'FPrices53-75'!H46)</f>
        <v>0.23753648726256182</v>
      </c>
      <c r="J46" s="41">
        <f>LOG('FPrices53-75'!J46/'FPrices53-75'!I46)</f>
        <v>0.020390733058844455</v>
      </c>
      <c r="K46" s="41">
        <f>LOG('FPrices53-75'!K46/'FPrices53-75'!J46)</f>
        <v>0.07102463903466795</v>
      </c>
      <c r="L46" s="41">
        <f>LOG('FPrices53-75'!L46/'FPrices53-75'!K46)</f>
        <v>0.05301715708705474</v>
      </c>
      <c r="M46" s="41">
        <f>LOG('FPrices53-75'!M46/'FPrices53-75'!L46)</f>
        <v>0.6431005514469994</v>
      </c>
      <c r="N46" s="41">
        <f>LOG('FPrices53-75'!N46/'FPrices53-75'!M46)</f>
        <v>-0.22255348963097243</v>
      </c>
      <c r="O46" s="41">
        <f>LOG('FPrices53-75'!O46/'FPrices53-75'!N46)</f>
        <v>-0.025208914182200816</v>
      </c>
      <c r="P46" s="41">
        <f>LOG('FPrices53-75'!P46/'FPrices53-75'!O46)</f>
        <v>-0.08623681164799797</v>
      </c>
      <c r="Q46" s="41">
        <f>LOG('FPrices53-75'!Q46/'FPrices53-75'!P46)</f>
        <v>-0.3154187541221483</v>
      </c>
      <c r="R46" s="41">
        <f>LOG('FPrices53-75'!R46/'FPrices53-75'!Q46)</f>
        <v>0.2146233094163783</v>
      </c>
      <c r="S46" s="41">
        <f>LOG('FPrices53-75'!S46/'FPrices53-75'!R46)</f>
        <v>0.07210168261002041</v>
      </c>
      <c r="T46" s="41">
        <f>LOG('FPrices53-75'!T46/'FPrices53-75'!S46)</f>
        <v>-0.0017384419326229054</v>
      </c>
      <c r="U46" s="41">
        <f>LOG('FPrices53-75'!U46/'FPrices53-75'!T46)</f>
        <v>0.10593644702724656</v>
      </c>
      <c r="V46" s="41">
        <f>LOG('FPrices53-75'!V46/'FPrices53-75'!U46)</f>
        <v>-0.006002469119341852</v>
      </c>
      <c r="W46" s="41">
        <f>LOG('FPrices53-75'!W46/'FPrices53-75'!V46)</f>
        <v>0.13650956195129052</v>
      </c>
      <c r="X46" s="41">
        <f>LOG('FPrices53-75'!X46/'FPrices53-75'!W46)</f>
        <v>0.17197329178427653</v>
      </c>
    </row>
    <row r="47" spans="1:24" ht="12">
      <c r="A47" s="29" t="s">
        <v>104</v>
      </c>
      <c r="B47" s="41"/>
      <c r="C47" s="41" t="e">
        <f>LOG('FPrices53-75'!C47/'FPrices53-75'!B47)</f>
        <v>#DIV/0!</v>
      </c>
      <c r="D47" s="41" t="e">
        <f>LOG('FPrices53-75'!D47/'FPrices53-75'!C47)</f>
        <v>#DIV/0!</v>
      </c>
      <c r="E47" s="41" t="e">
        <f>LOG('FPrices53-75'!E47/'FPrices53-75'!D47)</f>
        <v>#DIV/0!</v>
      </c>
      <c r="F47" s="41" t="e">
        <f>LOG('FPrices53-75'!F47/'FPrices53-75'!E47)</f>
        <v>#DIV/0!</v>
      </c>
      <c r="G47" s="41" t="e">
        <f>LOG('FPrices53-75'!G47/'FPrices53-75'!F47)</f>
        <v>#DIV/0!</v>
      </c>
      <c r="H47" s="41" t="e">
        <f>LOG('FPrices53-75'!H47/'FPrices53-75'!G47)</f>
        <v>#DIV/0!</v>
      </c>
      <c r="I47" s="41" t="e">
        <f>LOG('FPrices53-75'!I47/'FPrices53-75'!H47)</f>
        <v>#DIV/0!</v>
      </c>
      <c r="J47" s="41" t="e">
        <f>LOG('FPrices53-75'!J47/'FPrices53-75'!I47)</f>
        <v>#DIV/0!</v>
      </c>
      <c r="K47" s="41" t="e">
        <f>LOG('FPrices53-75'!K47/'FPrices53-75'!J47)</f>
        <v>#DIV/0!</v>
      </c>
      <c r="L47" s="41" t="e">
        <f>LOG('FPrices53-75'!L47/'FPrices53-75'!K47)</f>
        <v>#DIV/0!</v>
      </c>
      <c r="M47" s="41" t="e">
        <f>LOG('FPrices53-75'!M47/'FPrices53-75'!L47)</f>
        <v>#DIV/0!</v>
      </c>
      <c r="N47" s="41" t="e">
        <f>LOG('FPrices53-75'!N47/'FPrices53-75'!M47)</f>
        <v>#DIV/0!</v>
      </c>
      <c r="O47" s="41" t="e">
        <f>LOG('FPrices53-75'!O47/'FPrices53-75'!N47)</f>
        <v>#DIV/0!</v>
      </c>
      <c r="P47" s="41" t="e">
        <f>LOG('FPrices53-75'!P47/'FPrices53-75'!O47)</f>
        <v>#DIV/0!</v>
      </c>
      <c r="Q47" s="41" t="e">
        <f>LOG('FPrices53-75'!Q47/'FPrices53-75'!P47)</f>
        <v>#DIV/0!</v>
      </c>
      <c r="R47" s="41" t="e">
        <f>LOG('FPrices53-75'!R47/'FPrices53-75'!Q47)</f>
        <v>#DIV/0!</v>
      </c>
      <c r="S47" s="41">
        <f>LOG('FPrices53-75'!S47/'FPrices53-75'!R47)</f>
        <v>0.12399168796248382</v>
      </c>
      <c r="T47" s="41" t="e">
        <f>LOG('FPrices53-75'!T47/'FPrices53-75'!S47)</f>
        <v>#DIV/0!</v>
      </c>
      <c r="U47" s="41" t="e">
        <f>LOG('FPrices53-75'!U47/'FPrices53-75'!T47)</f>
        <v>#DIV/0!</v>
      </c>
      <c r="V47" s="41" t="e">
        <f>LOG('FPrices53-75'!V47/'FPrices53-75'!U47)</f>
        <v>#DIV/0!</v>
      </c>
      <c r="W47" s="41">
        <f>LOG('FPrices53-75'!W47/'FPrices53-75'!V47)</f>
        <v>-0.05629205303057498</v>
      </c>
      <c r="X47" s="41" t="e">
        <f>LOG('FPrices53-75'!X47/'FPrices53-75'!W47)</f>
        <v>#N/A</v>
      </c>
    </row>
    <row r="48" spans="1:24" ht="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ht="12.75">
      <c r="A49" s="42" t="s">
        <v>205</v>
      </c>
    </row>
    <row r="51" ht="12">
      <c r="A51" s="29" t="s">
        <v>67</v>
      </c>
    </row>
    <row r="52" spans="1:24" ht="12">
      <c r="A52" s="29" t="s">
        <v>160</v>
      </c>
      <c r="C52" s="27">
        <f>NOT(ISERROR(C12))*'FValue53-75'!C12</f>
        <v>8</v>
      </c>
      <c r="D52" s="27">
        <f>NOT(ISERROR(D12))*'FValue53-75'!D12</f>
        <v>7.5</v>
      </c>
      <c r="E52" s="27">
        <f>NOT(ISERROR(E12))*'FValue53-75'!E12</f>
        <v>9.5</v>
      </c>
      <c r="F52" s="27">
        <f>NOT(ISERROR(F12))*'FValue53-75'!F12</f>
        <v>11.3</v>
      </c>
      <c r="G52" s="27">
        <f>NOT(ISERROR(G12))*'FValue53-75'!G12</f>
        <v>15.3</v>
      </c>
      <c r="H52" s="27">
        <f>NOT(ISERROR(H12))*'FValue53-75'!H12</f>
        <v>19.6</v>
      </c>
      <c r="I52" s="27">
        <f>NOT(ISERROR(I12))*'FValue53-75'!I12</f>
        <v>13.7</v>
      </c>
      <c r="J52" s="27">
        <f>NOT(ISERROR(J12))*'FValue53-75'!J12</f>
        <v>19.3</v>
      </c>
      <c r="K52" s="27">
        <f>NOT(ISERROR(K12))*'FValue53-75'!K12</f>
        <v>17.8</v>
      </c>
      <c r="L52" s="27">
        <f>NOT(ISERROR(L12))*'FValue53-75'!L12</f>
        <v>27.2</v>
      </c>
      <c r="M52" s="27">
        <f>NOT(ISERROR(M12))*'FValue53-75'!M12</f>
        <v>27</v>
      </c>
      <c r="N52" s="27">
        <f>NOT(ISERROR(N12))*'FValue53-75'!N12</f>
        <v>52</v>
      </c>
      <c r="O52" s="27">
        <f>NOT(ISERROR(O12))*'FValue53-75'!O12</f>
        <v>65</v>
      </c>
      <c r="P52" s="27">
        <f>NOT(ISERROR(P12))*'FValue53-75'!P12</f>
        <v>74</v>
      </c>
      <c r="Q52" s="27">
        <f>NOT(ISERROR(Q12))*'FValue53-75'!Q12</f>
        <v>93</v>
      </c>
      <c r="R52" s="27">
        <f>NOT(ISERROR(R12))*'FValue53-75'!R12</f>
        <v>133</v>
      </c>
      <c r="S52" s="27">
        <f>NOT(ISERROR(S12))*'FValue53-75'!S12</f>
        <v>120</v>
      </c>
      <c r="T52" s="27">
        <f>NOT(ISERROR(T12))*'FValue53-75'!T12</f>
        <v>212</v>
      </c>
      <c r="U52" s="27">
        <f>NOT(ISERROR(U12))*'FValue53-75'!U12</f>
        <v>186</v>
      </c>
      <c r="V52" s="27">
        <f>NOT(ISERROR(V12))*'FValue53-75'!V12</f>
        <v>206</v>
      </c>
      <c r="W52" s="27">
        <f>NOT(ISERROR(W12))*'FValue53-75'!W12</f>
        <v>239</v>
      </c>
      <c r="X52" s="27">
        <f>NOT(ISERROR(X12))*'FValue53-75'!X12</f>
        <v>160</v>
      </c>
    </row>
    <row r="53" spans="1:24" ht="12">
      <c r="A53" s="29" t="s">
        <v>161</v>
      </c>
      <c r="C53" s="27">
        <f>NOT(ISERROR(C13))*'FValue53-75'!C13</f>
        <v>9750.7</v>
      </c>
      <c r="D53" s="27">
        <f>NOT(ISERROR(D13))*'FValue53-75'!D13</f>
        <v>8251.9</v>
      </c>
      <c r="E53" s="27">
        <f>NOT(ISERROR(E13))*'FValue53-75'!E13</f>
        <v>8882.1</v>
      </c>
      <c r="F53" s="27">
        <f>NOT(ISERROR(F13))*'FValue53-75'!F13</f>
        <v>8708.6</v>
      </c>
      <c r="G53" s="27">
        <f>NOT(ISERROR(G13))*'FValue53-75'!G13</f>
        <v>6360.2</v>
      </c>
      <c r="H53" s="27">
        <f>NOT(ISERROR(H13))*'FValue53-75'!H13</f>
        <v>9688</v>
      </c>
      <c r="I53" s="27">
        <f>NOT(ISERROR(I13))*'FValue53-75'!I13</f>
        <v>10344.3</v>
      </c>
      <c r="J53" s="27">
        <f>NOT(ISERROR(J13))*'FValue53-75'!J13</f>
        <v>9028.2</v>
      </c>
      <c r="K53" s="27">
        <f>NOT(ISERROR(K13))*'FValue53-75'!K13</f>
        <v>10945.1</v>
      </c>
      <c r="L53" s="27">
        <f>NOT(ISERROR(L13))*'FValue53-75'!L13</f>
        <v>12944.3</v>
      </c>
      <c r="M53" s="27">
        <f>NOT(ISERROR(M13))*'FValue53-75'!M13</f>
        <v>13691</v>
      </c>
      <c r="N53" s="27">
        <f>NOT(ISERROR(N13))*'FValue53-75'!N13</f>
        <v>13460</v>
      </c>
      <c r="O53" s="27">
        <f>NOT(ISERROR(O13))*'FValue53-75'!O13</f>
        <v>14590</v>
      </c>
      <c r="P53" s="27">
        <f>NOT(ISERROR(P13))*'FValue53-75'!P13</f>
        <v>14205</v>
      </c>
      <c r="Q53" s="27">
        <f>NOT(ISERROR(Q13))*'FValue53-75'!Q13</f>
        <v>13657</v>
      </c>
      <c r="R53" s="27">
        <f>NOT(ISERROR(R13))*'FValue53-75'!R13</f>
        <v>11480</v>
      </c>
      <c r="S53" s="27">
        <f>NOT(ISERROR(S13))*'FValue53-75'!S13</f>
        <v>11847</v>
      </c>
      <c r="T53" s="27">
        <f>NOT(ISERROR(T13))*'FValue53-75'!T13</f>
        <v>13554</v>
      </c>
      <c r="U53" s="27">
        <f>NOT(ISERROR(U13))*'FValue53-75'!U13</f>
        <v>13022</v>
      </c>
      <c r="V53" s="27">
        <f>NOT(ISERROR(V13))*'FValue53-75'!V13</f>
        <v>15351</v>
      </c>
      <c r="W53" s="27">
        <f>NOT(ISERROR(W13))*'FValue53-75'!W13</f>
        <v>15032</v>
      </c>
      <c r="X53" s="27">
        <f>NOT(ISERROR(X13))*'FValue53-75'!X13</f>
        <v>14821</v>
      </c>
    </row>
    <row r="54" spans="1:24" ht="12">
      <c r="A54" s="29" t="s">
        <v>162</v>
      </c>
      <c r="C54" s="27">
        <f>NOT(ISERROR(C14))*'FValue53-75'!C14</f>
        <v>1189.7</v>
      </c>
      <c r="D54" s="27">
        <f>NOT(ISERROR(D14))*'FValue53-75'!D14</f>
        <v>1392</v>
      </c>
      <c r="E54" s="27">
        <f>NOT(ISERROR(E14))*'FValue53-75'!E14</f>
        <v>1669.8</v>
      </c>
      <c r="F54" s="27">
        <f>NOT(ISERROR(F14))*'FValue53-75'!F14</f>
        <v>1000</v>
      </c>
      <c r="G54" s="27">
        <f>NOT(ISERROR(G14))*'FValue53-75'!G14</f>
        <v>712.6</v>
      </c>
      <c r="H54" s="27">
        <f>NOT(ISERROR(H14))*'FValue53-75'!H14</f>
        <v>668.4</v>
      </c>
      <c r="I54" s="27">
        <f>NOT(ISERROR(I14))*'FValue53-75'!I14</f>
        <v>591.8</v>
      </c>
      <c r="J54" s="27">
        <f>NOT(ISERROR(J14))*'FValue53-75'!J14</f>
        <v>1052.2</v>
      </c>
      <c r="K54" s="27">
        <f>NOT(ISERROR(K14))*'FValue53-75'!K14</f>
        <v>1030.7</v>
      </c>
      <c r="L54" s="27">
        <f>NOT(ISERROR(L14))*'FValue53-75'!L14</f>
        <v>422.4</v>
      </c>
      <c r="M54" s="27">
        <f>NOT(ISERROR(M14))*'FValue53-75'!M14</f>
        <v>361</v>
      </c>
      <c r="N54" s="27">
        <f>NOT(ISERROR(N14))*'FValue53-75'!N14</f>
        <v>247</v>
      </c>
      <c r="O54" s="27">
        <f>NOT(ISERROR(O14))*'FValue53-75'!O14</f>
        <v>164</v>
      </c>
      <c r="P54" s="27">
        <f>NOT(ISERROR(P14))*'FValue53-75'!P14</f>
        <v>156</v>
      </c>
      <c r="Q54" s="27">
        <f>NOT(ISERROR(Q14))*'FValue53-75'!Q14</f>
        <v>111</v>
      </c>
      <c r="R54" s="27">
        <f>NOT(ISERROR(R14))*'FValue53-75'!R14</f>
        <v>190</v>
      </c>
      <c r="S54" s="27">
        <f>NOT(ISERROR(S14))*'FValue53-75'!S14</f>
        <v>210</v>
      </c>
      <c r="T54" s="27">
        <f>NOT(ISERROR(T14))*'FValue53-75'!T14</f>
        <v>198</v>
      </c>
      <c r="U54" s="27">
        <f>NOT(ISERROR(U14))*'FValue53-75'!U14</f>
        <v>112</v>
      </c>
      <c r="V54" s="27">
        <f>NOT(ISERROR(V14))*'FValue53-75'!V14</f>
        <v>126</v>
      </c>
      <c r="W54" s="27">
        <f>NOT(ISERROR(W14))*'FValue53-75'!W14</f>
        <v>102</v>
      </c>
      <c r="X54" s="27">
        <f>NOT(ISERROR(X14))*'FValue53-75'!X14</f>
        <v>75</v>
      </c>
    </row>
    <row r="55" spans="1:24" ht="12">
      <c r="A55" s="29" t="s">
        <v>163</v>
      </c>
      <c r="C55" s="27">
        <f>NOT(ISERROR(C15))*'FValue53-75'!C15</f>
        <v>51.7</v>
      </c>
      <c r="D55" s="27">
        <f>NOT(ISERROR(D15))*'FValue53-75'!D15</f>
        <v>70.4</v>
      </c>
      <c r="E55" s="27">
        <f>NOT(ISERROR(E15))*'FValue53-75'!E15</f>
        <v>76.1</v>
      </c>
      <c r="F55" s="27">
        <f>NOT(ISERROR(F15))*'FValue53-75'!F15</f>
        <v>98.4</v>
      </c>
      <c r="G55" s="27">
        <f>NOT(ISERROR(G15))*'FValue53-75'!G15</f>
        <v>58.5</v>
      </c>
      <c r="H55" s="27">
        <f>NOT(ISERROR(H15))*'FValue53-75'!H15</f>
        <v>77.3</v>
      </c>
      <c r="I55" s="27">
        <f>NOT(ISERROR(I15))*'FValue53-75'!I15</f>
        <v>65.1</v>
      </c>
      <c r="J55" s="27">
        <f>NOT(ISERROR(J15))*'FValue53-75'!J15</f>
        <v>110.9</v>
      </c>
      <c r="K55" s="27">
        <f>NOT(ISERROR(K15))*'FValue53-75'!K15</f>
        <v>199.6</v>
      </c>
      <c r="L55" s="27">
        <f>NOT(ISERROR(L15))*'FValue53-75'!L15</f>
        <v>161.3</v>
      </c>
      <c r="M55" s="27">
        <f>NOT(ISERROR(M15))*'FValue53-75'!M15</f>
        <v>191</v>
      </c>
      <c r="N55" s="27">
        <f>NOT(ISERROR(N15))*'FValue53-75'!N15</f>
        <v>163</v>
      </c>
      <c r="O55" s="27">
        <f>NOT(ISERROR(O15))*'FValue53-75'!O15</f>
        <v>171</v>
      </c>
      <c r="P55" s="27">
        <f>NOT(ISERROR(P15))*'FValue53-75'!P15</f>
        <v>167</v>
      </c>
      <c r="Q55" s="27">
        <f>NOT(ISERROR(Q15))*'FValue53-75'!Q15</f>
        <v>141</v>
      </c>
      <c r="R55" s="27">
        <f>NOT(ISERROR(R15))*'FValue53-75'!R15</f>
        <v>199</v>
      </c>
      <c r="S55" s="27">
        <f>NOT(ISERROR(S15))*'FValue53-75'!S15</f>
        <v>215</v>
      </c>
      <c r="T55" s="27">
        <f>NOT(ISERROR(T15))*'FValue53-75'!T15</f>
        <v>172</v>
      </c>
      <c r="U55" s="27">
        <f>NOT(ISERROR(U15))*'FValue53-75'!U15</f>
        <v>161</v>
      </c>
      <c r="V55" s="27">
        <f>NOT(ISERROR(V15))*'FValue53-75'!V15</f>
        <v>406</v>
      </c>
      <c r="W55" s="27">
        <f>NOT(ISERROR(W15))*'FValue53-75'!W15</f>
        <v>414</v>
      </c>
      <c r="X55" s="27">
        <f>NOT(ISERROR(X15))*'FValue53-75'!X15</f>
        <v>375</v>
      </c>
    </row>
    <row r="56" spans="1:24" ht="12">
      <c r="A56" s="29" t="s">
        <v>164</v>
      </c>
      <c r="C56" s="27">
        <f>NOT(ISERROR(C16))*'FValue53-75'!C16</f>
        <v>293.4</v>
      </c>
      <c r="D56" s="27">
        <f>NOT(ISERROR(D16))*'FValue53-75'!D16</f>
        <v>568.7</v>
      </c>
      <c r="E56" s="27">
        <f>NOT(ISERROR(E16))*'FValue53-75'!E16</f>
        <v>624.3</v>
      </c>
      <c r="F56" s="27">
        <f>NOT(ISERROR(F16))*'FValue53-75'!F16</f>
        <v>636.5</v>
      </c>
      <c r="G56" s="27">
        <f>NOT(ISERROR(G16))*'FValue53-75'!G16</f>
        <v>749.7</v>
      </c>
      <c r="H56" s="27">
        <f>NOT(ISERROR(H16))*'FValue53-75'!H16</f>
        <v>853.7</v>
      </c>
      <c r="I56" s="27">
        <f>NOT(ISERROR(I16))*'FValue53-75'!I16</f>
        <v>1184.9</v>
      </c>
      <c r="J56" s="27">
        <f>NOT(ISERROR(J16))*'FValue53-75'!J16</f>
        <v>946.2</v>
      </c>
      <c r="K56" s="27">
        <f>NOT(ISERROR(K16))*'FValue53-75'!K16</f>
        <v>1036.3</v>
      </c>
      <c r="L56" s="27">
        <f>NOT(ISERROR(L16))*'FValue53-75'!L16</f>
        <v>1516.4</v>
      </c>
      <c r="M56" s="27">
        <f>NOT(ISERROR(M16))*'FValue53-75'!M16</f>
        <v>2059</v>
      </c>
      <c r="N56" s="27">
        <f>NOT(ISERROR(N16))*'FValue53-75'!N16</f>
        <v>2886</v>
      </c>
      <c r="O56" s="27">
        <f>NOT(ISERROR(O16))*'FValue53-75'!O16</f>
        <v>3341</v>
      </c>
      <c r="P56" s="27">
        <f>NOT(ISERROR(P16))*'FValue53-75'!P16</f>
        <v>4380</v>
      </c>
      <c r="Q56" s="27">
        <f>NOT(ISERROR(Q16))*'FValue53-75'!Q16</f>
        <v>4288</v>
      </c>
      <c r="R56" s="27">
        <f>NOT(ISERROR(R16))*'FValue53-75'!R16</f>
        <v>6748</v>
      </c>
      <c r="S56" s="27">
        <f>NOT(ISERROR(S16))*'FValue53-75'!S16</f>
        <v>9985</v>
      </c>
      <c r="T56" s="27">
        <f>NOT(ISERROR(T16))*'FValue53-75'!T16</f>
        <v>9204</v>
      </c>
      <c r="U56" s="27">
        <f>NOT(ISERROR(U16))*'FValue53-75'!U16</f>
        <v>0</v>
      </c>
      <c r="V56" s="27">
        <f>NOT(ISERROR(V16))*'FValue53-75'!V16</f>
        <v>0</v>
      </c>
      <c r="W56" s="27">
        <f>NOT(ISERROR(W16))*'FValue53-75'!W16</f>
        <v>0</v>
      </c>
      <c r="X56" s="27">
        <f>NOT(ISERROR(X16))*'FValue53-75'!X16</f>
        <v>0</v>
      </c>
    </row>
    <row r="57" spans="1:24" ht="12">
      <c r="A57" s="29" t="s">
        <v>165</v>
      </c>
      <c r="C57" s="27">
        <f>NOT(ISERROR(C17))*'FValue53-75'!C17</f>
        <v>0</v>
      </c>
      <c r="D57" s="27">
        <f>NOT(ISERROR(D17))*'FValue53-75'!D17</f>
        <v>0</v>
      </c>
      <c r="E57" s="27">
        <f>NOT(ISERROR(E17))*'FValue53-75'!E17</f>
        <v>0</v>
      </c>
      <c r="F57" s="27">
        <f>NOT(ISERROR(F17))*'FValue53-75'!F17</f>
        <v>0</v>
      </c>
      <c r="G57" s="27">
        <f>NOT(ISERROR(G17))*'FValue53-75'!G17</f>
        <v>0</v>
      </c>
      <c r="H57" s="27">
        <f>NOT(ISERROR(H17))*'FValue53-75'!H17</f>
        <v>0</v>
      </c>
      <c r="I57" s="27">
        <f>NOT(ISERROR(I17))*'FValue53-75'!I17</f>
        <v>0</v>
      </c>
      <c r="J57" s="27">
        <f>NOT(ISERROR(J17))*'FValue53-75'!J17</f>
        <v>0</v>
      </c>
      <c r="K57" s="27">
        <f>NOT(ISERROR(K17))*'FValue53-75'!K17</f>
        <v>0</v>
      </c>
      <c r="L57" s="27">
        <f>NOT(ISERROR(L17))*'FValue53-75'!L17</f>
        <v>0</v>
      </c>
      <c r="M57" s="27">
        <f>NOT(ISERROR(M17))*'FValue53-75'!M17</f>
        <v>0</v>
      </c>
      <c r="N57" s="27">
        <f>NOT(ISERROR(N17))*'FValue53-75'!N17</f>
        <v>0</v>
      </c>
      <c r="O57" s="27">
        <f>NOT(ISERROR(O17))*'FValue53-75'!O17</f>
        <v>0</v>
      </c>
      <c r="P57" s="27">
        <f>NOT(ISERROR(P17))*'FValue53-75'!P17</f>
        <v>0</v>
      </c>
      <c r="Q57" s="27">
        <f>NOT(ISERROR(Q17))*'FValue53-75'!Q17</f>
        <v>0</v>
      </c>
      <c r="R57" s="27">
        <f>NOT(ISERROR(R17))*'FValue53-75'!R17</f>
        <v>0</v>
      </c>
      <c r="S57" s="27">
        <f>NOT(ISERROR(S17))*'FValue53-75'!S17</f>
        <v>0</v>
      </c>
      <c r="T57" s="27">
        <f>NOT(ISERROR(T17))*'FValue53-75'!T17</f>
        <v>0</v>
      </c>
      <c r="U57" s="27">
        <f>NOT(ISERROR(U17))*'FValue53-75'!U17</f>
        <v>5483</v>
      </c>
      <c r="V57" s="27">
        <f>NOT(ISERROR(V17))*'FValue53-75'!V17</f>
        <v>7812</v>
      </c>
      <c r="W57" s="27">
        <f>NOT(ISERROR(W17))*'FValue53-75'!W17</f>
        <v>7516</v>
      </c>
      <c r="X57" s="27">
        <f>NOT(ISERROR(X17))*'FValue53-75'!X17</f>
        <v>6660</v>
      </c>
    </row>
    <row r="58" spans="1:24" ht="12">
      <c r="A58" s="29" t="s">
        <v>166</v>
      </c>
      <c r="C58" s="27">
        <f>NOT(ISERROR(C18))*'FValue53-75'!C18</f>
        <v>0</v>
      </c>
      <c r="D58" s="27">
        <f>NOT(ISERROR(D18))*'FValue53-75'!D18</f>
        <v>0</v>
      </c>
      <c r="E58" s="27">
        <f>NOT(ISERROR(E18))*'FValue53-75'!E18</f>
        <v>0</v>
      </c>
      <c r="F58" s="27">
        <f>NOT(ISERROR(F18))*'FValue53-75'!F18</f>
        <v>0</v>
      </c>
      <c r="G58" s="27">
        <f>NOT(ISERROR(G18))*'FValue53-75'!G18</f>
        <v>0</v>
      </c>
      <c r="H58" s="27">
        <f>NOT(ISERROR(H18))*'FValue53-75'!H18</f>
        <v>0</v>
      </c>
      <c r="I58" s="27">
        <f>NOT(ISERROR(I18))*'FValue53-75'!I18</f>
        <v>0</v>
      </c>
      <c r="J58" s="27">
        <f>NOT(ISERROR(J18))*'FValue53-75'!J18</f>
        <v>0</v>
      </c>
      <c r="K58" s="27">
        <f>NOT(ISERROR(K18))*'FValue53-75'!K18</f>
        <v>0</v>
      </c>
      <c r="L58" s="27">
        <f>NOT(ISERROR(L18))*'FValue53-75'!L18</f>
        <v>0</v>
      </c>
      <c r="M58" s="27">
        <f>NOT(ISERROR(M18))*'FValue53-75'!M18</f>
        <v>0</v>
      </c>
      <c r="N58" s="27">
        <f>NOT(ISERROR(N18))*'FValue53-75'!N18</f>
        <v>0</v>
      </c>
      <c r="O58" s="27">
        <f>NOT(ISERROR(O18))*'FValue53-75'!O18</f>
        <v>0</v>
      </c>
      <c r="P58" s="27">
        <f>NOT(ISERROR(P18))*'FValue53-75'!P18</f>
        <v>0</v>
      </c>
      <c r="Q58" s="27">
        <f>NOT(ISERROR(Q18))*'FValue53-75'!Q18</f>
        <v>0</v>
      </c>
      <c r="R58" s="27">
        <f>NOT(ISERROR(R18))*'FValue53-75'!R18</f>
        <v>0</v>
      </c>
      <c r="S58" s="27">
        <f>NOT(ISERROR(S18))*'FValue53-75'!S18</f>
        <v>0</v>
      </c>
      <c r="T58" s="27">
        <f>NOT(ISERROR(T18))*'FValue53-75'!T18</f>
        <v>0</v>
      </c>
      <c r="U58" s="27">
        <f>NOT(ISERROR(U18))*'FValue53-75'!U18</f>
        <v>4000</v>
      </c>
      <c r="V58" s="27">
        <f>NOT(ISERROR(V18))*'FValue53-75'!V18</f>
        <v>5705</v>
      </c>
      <c r="W58" s="27">
        <f>NOT(ISERROR(W18))*'FValue53-75'!W18</f>
        <v>4120</v>
      </c>
      <c r="X58" s="27">
        <f>NOT(ISERROR(X18))*'FValue53-75'!X18</f>
        <v>3839</v>
      </c>
    </row>
    <row r="59" spans="1:24" ht="12">
      <c r="A59" s="29" t="s">
        <v>167</v>
      </c>
      <c r="C59" s="27">
        <f>NOT(ISERROR(C19))*'FValue53-75'!C19</f>
        <v>398.1</v>
      </c>
      <c r="D59" s="27">
        <f>NOT(ISERROR(D19))*'FValue53-75'!D19</f>
        <v>380.2</v>
      </c>
      <c r="E59" s="27">
        <f>NOT(ISERROR(E19))*'FValue53-75'!E19</f>
        <v>448.2</v>
      </c>
      <c r="F59" s="27">
        <f>NOT(ISERROR(F19))*'FValue53-75'!F19</f>
        <v>339.7</v>
      </c>
      <c r="G59" s="27">
        <f>NOT(ISERROR(G19))*'FValue53-75'!G19</f>
        <v>521.4</v>
      </c>
      <c r="H59" s="27">
        <f>NOT(ISERROR(H19))*'FValue53-75'!H19</f>
        <v>306.3</v>
      </c>
      <c r="I59" s="27">
        <f>NOT(ISERROR(I19))*'FValue53-75'!I19</f>
        <v>412.4</v>
      </c>
      <c r="J59" s="27">
        <f>NOT(ISERROR(J19))*'FValue53-75'!J19</f>
        <v>563.8</v>
      </c>
      <c r="K59" s="27">
        <f>NOT(ISERROR(K19))*'FValue53-75'!K19</f>
        <v>840.3</v>
      </c>
      <c r="L59" s="27">
        <f>NOT(ISERROR(L19))*'FValue53-75'!L19</f>
        <v>1157.1</v>
      </c>
      <c r="M59" s="27">
        <f>NOT(ISERROR(M19))*'FValue53-75'!M19</f>
        <v>1086</v>
      </c>
      <c r="N59" s="27">
        <f>NOT(ISERROR(N19))*'FValue53-75'!N19</f>
        <v>1611</v>
      </c>
      <c r="O59" s="27">
        <f>NOT(ISERROR(O19))*'FValue53-75'!O19</f>
        <v>1848</v>
      </c>
      <c r="P59" s="27">
        <f>NOT(ISERROR(P19))*'FValue53-75'!P19</f>
        <v>1950</v>
      </c>
      <c r="Q59" s="27">
        <f>NOT(ISERROR(Q19))*'FValue53-75'!Q19</f>
        <v>1808</v>
      </c>
      <c r="R59" s="27">
        <f>NOT(ISERROR(R19))*'FValue53-75'!R19</f>
        <v>1668</v>
      </c>
      <c r="S59" s="27">
        <f>NOT(ISERROR(S19))*'FValue53-75'!S19</f>
        <v>2840</v>
      </c>
      <c r="T59" s="27">
        <f>NOT(ISERROR(T19))*'FValue53-75'!T19</f>
        <v>2070</v>
      </c>
      <c r="U59" s="27">
        <f>NOT(ISERROR(U19))*'FValue53-75'!U19</f>
        <v>2268</v>
      </c>
      <c r="V59" s="27">
        <f>NOT(ISERROR(V19))*'FValue53-75'!V19</f>
        <v>5103</v>
      </c>
      <c r="W59" s="27">
        <f>NOT(ISERROR(W19))*'FValue53-75'!W19</f>
        <v>2639</v>
      </c>
      <c r="X59" s="27">
        <f>NOT(ISERROR(X19))*'FValue53-75'!X19</f>
        <v>4772</v>
      </c>
    </row>
    <row r="60" spans="1:24" ht="12">
      <c r="A60" s="29" t="s">
        <v>168</v>
      </c>
      <c r="C60" s="27">
        <f>NOT(ISERROR(C20))*'FValue53-75'!C20</f>
        <v>95.4</v>
      </c>
      <c r="D60" s="27">
        <f>NOT(ISERROR(D20))*'FValue53-75'!D20</f>
        <v>116</v>
      </c>
      <c r="E60" s="27">
        <f>NOT(ISERROR(E20))*'FValue53-75'!E20</f>
        <v>120.8</v>
      </c>
      <c r="F60" s="27">
        <f>NOT(ISERROR(F20))*'FValue53-75'!F20</f>
        <v>82.8</v>
      </c>
      <c r="G60" s="27">
        <f>NOT(ISERROR(G20))*'FValue53-75'!G20</f>
        <v>134.2</v>
      </c>
      <c r="H60" s="27">
        <f>NOT(ISERROR(H20))*'FValue53-75'!H20</f>
        <v>97.7</v>
      </c>
      <c r="I60" s="27">
        <f>NOT(ISERROR(I20))*'FValue53-75'!I20</f>
        <v>71.3</v>
      </c>
      <c r="J60" s="27">
        <f>NOT(ISERROR(J20))*'FValue53-75'!J20</f>
        <v>77.7</v>
      </c>
      <c r="K60" s="27">
        <f>NOT(ISERROR(K20))*'FValue53-75'!K20</f>
        <v>77.7</v>
      </c>
      <c r="L60" s="27">
        <f>NOT(ISERROR(L20))*'FValue53-75'!L20</f>
        <v>90.3</v>
      </c>
      <c r="M60" s="27">
        <f>NOT(ISERROR(M20))*'FValue53-75'!M20</f>
        <v>142</v>
      </c>
      <c r="N60" s="27">
        <f>NOT(ISERROR(N20))*'FValue53-75'!N20</f>
        <v>450</v>
      </c>
      <c r="O60" s="27">
        <f>NOT(ISERROR(O20))*'FValue53-75'!O20</f>
        <v>954</v>
      </c>
      <c r="P60" s="27">
        <f>NOT(ISERROR(P20))*'FValue53-75'!P20</f>
        <v>944</v>
      </c>
      <c r="Q60" s="27">
        <f>NOT(ISERROR(Q20))*'FValue53-75'!Q20</f>
        <v>812</v>
      </c>
      <c r="R60" s="27">
        <f>NOT(ISERROR(R20))*'FValue53-75'!R20</f>
        <v>944</v>
      </c>
      <c r="S60" s="27">
        <f>NOT(ISERROR(S20))*'FValue53-75'!S20</f>
        <v>1060</v>
      </c>
      <c r="T60" s="27">
        <f>NOT(ISERROR(T20))*'FValue53-75'!T20</f>
        <v>935</v>
      </c>
      <c r="U60" s="27">
        <f>NOT(ISERROR(U20))*'FValue53-75'!U20</f>
        <v>1074</v>
      </c>
      <c r="V60" s="27">
        <f>NOT(ISERROR(V20))*'FValue53-75'!V20</f>
        <v>848</v>
      </c>
      <c r="W60" s="27">
        <f>NOT(ISERROR(W20))*'FValue53-75'!W20</f>
        <v>815</v>
      </c>
      <c r="X60" s="27">
        <f>NOT(ISERROR(X20))*'FValue53-75'!X20</f>
        <v>1181</v>
      </c>
    </row>
    <row r="61" spans="1:24" ht="12">
      <c r="A61" s="29" t="s">
        <v>169</v>
      </c>
      <c r="C61" s="27">
        <f>NOT(ISERROR(C21))*'FValue53-75'!C21</f>
        <v>0</v>
      </c>
      <c r="D61" s="27">
        <f>NOT(ISERROR(D21))*'FValue53-75'!D21</f>
        <v>0</v>
      </c>
      <c r="E61" s="27">
        <f>NOT(ISERROR(E21))*'FValue53-75'!E21</f>
        <v>0</v>
      </c>
      <c r="F61" s="27">
        <f>NOT(ISERROR(F21))*'FValue53-75'!F21</f>
        <v>0</v>
      </c>
      <c r="G61" s="27">
        <f>NOT(ISERROR(G21))*'FValue53-75'!G21</f>
        <v>0</v>
      </c>
      <c r="H61" s="27">
        <f>NOT(ISERROR(H21))*'FValue53-75'!H21</f>
        <v>0</v>
      </c>
      <c r="I61" s="27">
        <f>NOT(ISERROR(I21))*'FValue53-75'!I21</f>
        <v>0</v>
      </c>
      <c r="J61" s="27">
        <f>NOT(ISERROR(J21))*'FValue53-75'!J21</f>
        <v>0</v>
      </c>
      <c r="K61" s="27">
        <f>NOT(ISERROR(K21))*'FValue53-75'!K21</f>
        <v>0</v>
      </c>
      <c r="L61" s="27">
        <f>NOT(ISERROR(L21))*'FValue53-75'!L21</f>
        <v>0</v>
      </c>
      <c r="M61" s="27">
        <f>NOT(ISERROR(M21))*'FValue53-75'!M21</f>
        <v>0</v>
      </c>
      <c r="N61" s="27">
        <f>NOT(ISERROR(N21))*'FValue53-75'!N21</f>
        <v>0</v>
      </c>
      <c r="O61" s="27">
        <f>NOT(ISERROR(O21))*'FValue53-75'!O21</f>
        <v>0</v>
      </c>
      <c r="P61" s="27">
        <f>NOT(ISERROR(P21))*'FValue53-75'!P21</f>
        <v>0</v>
      </c>
      <c r="Q61" s="27">
        <f>NOT(ISERROR(Q21))*'FValue53-75'!Q21</f>
        <v>0</v>
      </c>
      <c r="R61" s="27">
        <f>NOT(ISERROR(R21))*'FValue53-75'!R21</f>
        <v>18</v>
      </c>
      <c r="S61" s="27">
        <f>NOT(ISERROR(S21))*'FValue53-75'!S21</f>
        <v>3</v>
      </c>
      <c r="T61" s="27">
        <f>NOT(ISERROR(T21))*'FValue53-75'!T21</f>
        <v>5</v>
      </c>
      <c r="U61" s="27">
        <f>NOT(ISERROR(U21))*'FValue53-75'!U21</f>
        <v>49</v>
      </c>
      <c r="V61" s="27">
        <f>NOT(ISERROR(V21))*'FValue53-75'!V21</f>
        <v>101</v>
      </c>
      <c r="W61" s="27">
        <f>NOT(ISERROR(W21))*'FValue53-75'!W21</f>
        <v>91</v>
      </c>
      <c r="X61" s="27">
        <f>NOT(ISERROR(X21))*'FValue53-75'!X21</f>
        <v>74</v>
      </c>
    </row>
    <row r="62" spans="1:24" ht="12">
      <c r="A62" s="29" t="s">
        <v>170</v>
      </c>
      <c r="C62" s="27">
        <f>NOT(ISERROR(C22))*'FValue53-75'!C22</f>
        <v>3.2</v>
      </c>
      <c r="D62" s="27">
        <f>NOT(ISERROR(D22))*'FValue53-75'!D22</f>
        <v>1.2</v>
      </c>
      <c r="E62" s="27">
        <f>NOT(ISERROR(E22))*'FValue53-75'!E22</f>
        <v>1.7</v>
      </c>
      <c r="F62" s="27">
        <f>NOT(ISERROR(F22))*'FValue53-75'!F22</f>
        <v>1.4</v>
      </c>
      <c r="G62" s="27">
        <f>NOT(ISERROR(G22))*'FValue53-75'!G22</f>
        <v>2.5</v>
      </c>
      <c r="H62" s="27">
        <f>NOT(ISERROR(H22))*'FValue53-75'!H22</f>
        <v>4.9</v>
      </c>
      <c r="I62" s="27">
        <f>NOT(ISERROR(I22))*'FValue53-75'!I22</f>
        <v>7.1</v>
      </c>
      <c r="J62" s="27">
        <f>NOT(ISERROR(J22))*'FValue53-75'!J22</f>
        <v>7.9</v>
      </c>
      <c r="K62" s="27">
        <f>NOT(ISERROR(K22))*'FValue53-75'!K22</f>
        <v>14.7</v>
      </c>
      <c r="L62" s="27">
        <f>NOT(ISERROR(L22))*'FValue53-75'!L22</f>
        <v>19.4</v>
      </c>
      <c r="M62" s="27">
        <f>NOT(ISERROR(M22))*'FValue53-75'!M22</f>
        <v>13</v>
      </c>
      <c r="N62" s="27">
        <f>NOT(ISERROR(N22))*'FValue53-75'!N22</f>
        <v>8</v>
      </c>
      <c r="O62" s="27">
        <f>NOT(ISERROR(O22))*'FValue53-75'!O22</f>
        <v>10</v>
      </c>
      <c r="P62" s="27">
        <f>NOT(ISERROR(P22))*'FValue53-75'!P22</f>
        <v>11</v>
      </c>
      <c r="Q62" s="27">
        <f>NOT(ISERROR(Q22))*'FValue53-75'!Q22</f>
        <v>6</v>
      </c>
      <c r="R62" s="27">
        <f>NOT(ISERROR(R22))*'FValue53-75'!R22</f>
        <v>4</v>
      </c>
      <c r="S62" s="27">
        <f>NOT(ISERROR(S22))*'FValue53-75'!S22</f>
        <v>19</v>
      </c>
      <c r="T62" s="27">
        <f>NOT(ISERROR(T22))*'FValue53-75'!T22</f>
        <v>50</v>
      </c>
      <c r="U62" s="27">
        <f>NOT(ISERROR(U22))*'FValue53-75'!U22</f>
        <v>4</v>
      </c>
      <c r="V62" s="27">
        <f>NOT(ISERROR(V22))*'FValue53-75'!V22</f>
        <v>11</v>
      </c>
      <c r="W62" s="27">
        <f>NOT(ISERROR(W22))*'FValue53-75'!W22</f>
        <v>10</v>
      </c>
      <c r="X62" s="27">
        <f>NOT(ISERROR(X22))*'FValue53-75'!X22</f>
        <v>18</v>
      </c>
    </row>
    <row r="63" spans="1:24" ht="12">
      <c r="A63" s="29" t="s">
        <v>171</v>
      </c>
      <c r="C63" s="27">
        <f>NOT(ISERROR(C23))*'FValue53-75'!C23</f>
        <v>0</v>
      </c>
      <c r="D63" s="27">
        <f>NOT(ISERROR(D23))*'FValue53-75'!D23</f>
        <v>0</v>
      </c>
      <c r="E63" s="27">
        <f>NOT(ISERROR(E23))*'FValue53-75'!E23</f>
        <v>0</v>
      </c>
      <c r="F63" s="27">
        <f>NOT(ISERROR(F23))*'FValue53-75'!F23</f>
        <v>0</v>
      </c>
      <c r="G63" s="27">
        <f>NOT(ISERROR(G23))*'FValue53-75'!G23</f>
        <v>0</v>
      </c>
      <c r="H63" s="27">
        <f>NOT(ISERROR(H23))*'FValue53-75'!H23</f>
        <v>0</v>
      </c>
      <c r="I63" s="27">
        <f>NOT(ISERROR(I23))*'FValue53-75'!I23</f>
        <v>0</v>
      </c>
      <c r="J63" s="27">
        <f>NOT(ISERROR(J23))*'FValue53-75'!J23</f>
        <v>0</v>
      </c>
      <c r="K63" s="27">
        <f>NOT(ISERROR(K23))*'FValue53-75'!K23</f>
        <v>0</v>
      </c>
      <c r="L63" s="27">
        <f>NOT(ISERROR(L23))*'FValue53-75'!L23</f>
        <v>0</v>
      </c>
      <c r="M63" s="27">
        <f>NOT(ISERROR(M23))*'FValue53-75'!M23</f>
        <v>0</v>
      </c>
      <c r="N63" s="27">
        <f>NOT(ISERROR(N23))*'FValue53-75'!N23</f>
        <v>0</v>
      </c>
      <c r="O63" s="27">
        <f>NOT(ISERROR(O23))*'FValue53-75'!O23</f>
        <v>0</v>
      </c>
      <c r="P63" s="27">
        <f>NOT(ISERROR(P23))*'FValue53-75'!P23</f>
        <v>0</v>
      </c>
      <c r="Q63" s="27">
        <f>NOT(ISERROR(Q23))*'FValue53-75'!Q23</f>
        <v>0</v>
      </c>
      <c r="R63" s="27">
        <f>NOT(ISERROR(R23))*'FValue53-75'!R23</f>
        <v>0</v>
      </c>
      <c r="S63" s="27">
        <f>NOT(ISERROR(S23))*'FValue53-75'!S23</f>
        <v>0</v>
      </c>
      <c r="T63" s="27">
        <f>NOT(ISERROR(T23))*'FValue53-75'!T23</f>
        <v>0</v>
      </c>
      <c r="U63" s="27">
        <f>NOT(ISERROR(U23))*'FValue53-75'!U23</f>
        <v>0</v>
      </c>
      <c r="V63" s="27">
        <f>NOT(ISERROR(V23))*'FValue53-75'!V23</f>
        <v>0</v>
      </c>
      <c r="W63" s="27">
        <f>NOT(ISERROR(W23))*'FValue53-75'!W23</f>
        <v>0</v>
      </c>
      <c r="X63" s="27">
        <f>NOT(ISERROR(X23))*'FValue53-75'!X23</f>
        <v>0</v>
      </c>
    </row>
    <row r="64" spans="1:24" ht="12">
      <c r="A64" s="29" t="s">
        <v>78</v>
      </c>
      <c r="C64" s="27">
        <f>NOT(ISERROR(C24))*'FValue53-75'!C24</f>
        <v>0</v>
      </c>
      <c r="D64" s="27">
        <f>NOT(ISERROR(D24))*'FValue53-75'!D24</f>
        <v>0</v>
      </c>
      <c r="E64" s="27">
        <f>NOT(ISERROR(E24))*'FValue53-75'!E24</f>
        <v>0</v>
      </c>
      <c r="F64" s="27">
        <f>NOT(ISERROR(F24))*'FValue53-75'!F24</f>
        <v>0</v>
      </c>
      <c r="G64" s="27">
        <f>NOT(ISERROR(G24))*'FValue53-75'!G24</f>
        <v>0</v>
      </c>
      <c r="H64" s="27">
        <f>NOT(ISERROR(H24))*'FValue53-75'!H24</f>
        <v>2.5</v>
      </c>
      <c r="I64" s="27">
        <f>NOT(ISERROR(I24))*'FValue53-75'!I24</f>
        <v>1.7</v>
      </c>
      <c r="J64" s="27">
        <f>NOT(ISERROR(J24))*'FValue53-75'!J24</f>
        <v>2</v>
      </c>
      <c r="K64" s="27">
        <f>NOT(ISERROR(K24))*'FValue53-75'!K24</f>
        <v>2.7</v>
      </c>
      <c r="L64" s="27">
        <f>NOT(ISERROR(L24))*'FValue53-75'!L24</f>
        <v>6.1</v>
      </c>
      <c r="M64" s="27">
        <f>NOT(ISERROR(M24))*'FValue53-75'!M24</f>
        <v>4</v>
      </c>
      <c r="N64" s="27">
        <f>NOT(ISERROR(N24))*'FValue53-75'!N24</f>
        <v>4</v>
      </c>
      <c r="O64" s="27">
        <f>NOT(ISERROR(O24))*'FValue53-75'!O24</f>
        <v>1</v>
      </c>
      <c r="P64" s="27">
        <f>NOT(ISERROR(P24))*'FValue53-75'!P24</f>
        <v>14</v>
      </c>
      <c r="Q64" s="27">
        <f>NOT(ISERROR(Q24))*'FValue53-75'!Q24</f>
        <v>0</v>
      </c>
      <c r="R64" s="27">
        <f>NOT(ISERROR(R24))*'FValue53-75'!R24</f>
        <v>0</v>
      </c>
      <c r="S64" s="27">
        <f>NOT(ISERROR(S24))*'FValue53-75'!S24</f>
        <v>0</v>
      </c>
      <c r="T64" s="27">
        <f>NOT(ISERROR(T24))*'FValue53-75'!T24</f>
        <v>0</v>
      </c>
      <c r="U64" s="27">
        <f>NOT(ISERROR(U24))*'FValue53-75'!U24</f>
        <v>0</v>
      </c>
      <c r="V64" s="27">
        <f>NOT(ISERROR(V24))*'FValue53-75'!V24</f>
        <v>0</v>
      </c>
      <c r="W64" s="27">
        <f>NOT(ISERROR(W24))*'FValue53-75'!W24</f>
        <v>0</v>
      </c>
      <c r="X64" s="27">
        <f>NOT(ISERROR(X24))*'FValue53-75'!X24</f>
        <v>0</v>
      </c>
    </row>
    <row r="65" ht="12">
      <c r="A65" s="29" t="s">
        <v>79</v>
      </c>
    </row>
    <row r="66" spans="1:24" ht="12">
      <c r="A66" s="29" t="s">
        <v>173</v>
      </c>
      <c r="C66" s="27">
        <f>NOT(ISERROR(C26))*'FValue53-75'!C26</f>
        <v>158.6</v>
      </c>
      <c r="D66" s="27">
        <f>NOT(ISERROR(D26))*'FValue53-75'!D26</f>
        <v>153.1</v>
      </c>
      <c r="E66" s="27">
        <f>NOT(ISERROR(E26))*'FValue53-75'!E26</f>
        <v>152.4</v>
      </c>
      <c r="F66" s="27">
        <f>NOT(ISERROR(F26))*'FValue53-75'!F26</f>
        <v>149.2</v>
      </c>
      <c r="G66" s="27">
        <f>NOT(ISERROR(G26))*'FValue53-75'!G26</f>
        <v>131.9</v>
      </c>
      <c r="H66" s="27">
        <f>NOT(ISERROR(H26))*'FValue53-75'!H26</f>
        <v>103</v>
      </c>
      <c r="I66" s="27">
        <f>NOT(ISERROR(I26))*'FValue53-75'!I26</f>
        <v>107.9</v>
      </c>
      <c r="J66" s="27">
        <f>NOT(ISERROR(J26))*'FValue53-75'!J26</f>
        <v>87.5</v>
      </c>
      <c r="K66" s="27">
        <f>NOT(ISERROR(K26))*'FValue53-75'!K26</f>
        <v>75.1</v>
      </c>
      <c r="L66" s="27">
        <f>NOT(ISERROR(L26))*'FValue53-75'!L26</f>
        <v>101.2</v>
      </c>
      <c r="M66" s="27">
        <f>NOT(ISERROR(M26))*'FValue53-75'!M26</f>
        <v>96</v>
      </c>
      <c r="N66" s="27">
        <f>NOT(ISERROR(N26))*'FValue53-75'!N26</f>
        <v>86</v>
      </c>
      <c r="O66" s="27">
        <f>NOT(ISERROR(O26))*'FValue53-75'!O26</f>
        <v>94</v>
      </c>
      <c r="P66" s="27">
        <f>NOT(ISERROR(P26))*'FValue53-75'!P26</f>
        <v>62</v>
      </c>
      <c r="Q66" s="27">
        <f>NOT(ISERROR(Q26))*'FValue53-75'!Q49</f>
        <v>65</v>
      </c>
      <c r="R66" s="27">
        <f>NOT(ISERROR(R26))*'FValue53-75'!R49</f>
        <v>57</v>
      </c>
      <c r="S66" s="27">
        <f>NOT(ISERROR(S26))*'FValue53-75'!S49</f>
        <v>69</v>
      </c>
      <c r="T66" s="27">
        <f>NOT(ISERROR(T26))*'FValue53-75'!T49</f>
        <v>50</v>
      </c>
      <c r="U66" s="27">
        <f>NOT(ISERROR(U26))*'FValue53-75'!U49</f>
        <v>73</v>
      </c>
      <c r="V66" s="27">
        <f>NOT(ISERROR(V26))*'FValue53-75'!V49</f>
        <v>293</v>
      </c>
      <c r="W66" s="27">
        <f>NOT(ISERROR(W26))*'FValue53-75'!W49</f>
        <v>568</v>
      </c>
      <c r="X66" s="27">
        <f>NOT(ISERROR(X26))*'FValue53-75'!X49</f>
        <v>130</v>
      </c>
    </row>
    <row r="67" spans="1:24" ht="12">
      <c r="A67" s="29" t="s">
        <v>174</v>
      </c>
      <c r="C67" s="27">
        <f>NOT(ISERROR(C27))*'FValue53-75'!C27</f>
        <v>366.2</v>
      </c>
      <c r="D67" s="27">
        <f>NOT(ISERROR(D27))*'FValue53-75'!D27</f>
        <v>368.9</v>
      </c>
      <c r="E67" s="27">
        <f>NOT(ISERROR(E27))*'FValue53-75'!E27</f>
        <v>330.7</v>
      </c>
      <c r="F67" s="27">
        <f>NOT(ISERROR(F27))*'FValue53-75'!F27</f>
        <v>254.5</v>
      </c>
      <c r="G67" s="27">
        <f>NOT(ISERROR(G27))*'FValue53-75'!G27</f>
        <v>237</v>
      </c>
      <c r="H67" s="27">
        <f>NOT(ISERROR(H27))*'FValue53-75'!H27</f>
        <v>203</v>
      </c>
      <c r="I67" s="27">
        <f>NOT(ISERROR(I27))*'FValue53-75'!I27</f>
        <v>248.9</v>
      </c>
      <c r="J67" s="27">
        <f>NOT(ISERROR(J27))*'FValue53-75'!J27</f>
        <v>185.8</v>
      </c>
      <c r="K67" s="27">
        <f>NOT(ISERROR(K27))*'FValue53-75'!K27</f>
        <v>234.6</v>
      </c>
      <c r="L67" s="27">
        <f>NOT(ISERROR(L27))*'FValue53-75'!L27</f>
        <v>292.2</v>
      </c>
      <c r="M67" s="27">
        <f>NOT(ISERROR(M27))*'FValue53-75'!M27</f>
        <v>239</v>
      </c>
      <c r="N67" s="27">
        <f>NOT(ISERROR(N27))*'FValue53-75'!N27</f>
        <v>311</v>
      </c>
      <c r="O67" s="27">
        <f>NOT(ISERROR(O27))*'FValue53-75'!O27</f>
        <v>720</v>
      </c>
      <c r="P67" s="27">
        <f>NOT(ISERROR(P27))*'FValue53-75'!P27</f>
        <v>1867</v>
      </c>
      <c r="Q67" s="27">
        <f>NOT(ISERROR(Q27))*'FValue53-75'!Q27</f>
        <v>2922</v>
      </c>
      <c r="R67" s="27">
        <f>NOT(ISERROR(R27))*'FValue53-75'!R27</f>
        <v>3463</v>
      </c>
      <c r="S67" s="27">
        <f>NOT(ISERROR(S27))*'FValue53-75'!S27</f>
        <v>4015</v>
      </c>
      <c r="T67" s="27">
        <f>NOT(ISERROR(T27))*'FValue53-75'!T27</f>
        <v>4122</v>
      </c>
      <c r="U67" s="27">
        <f>NOT(ISERROR(U27))*'FValue53-75'!U27</f>
        <v>2613</v>
      </c>
      <c r="V67" s="27">
        <f>NOT(ISERROR(V27))*'FValue53-75'!V27</f>
        <v>3168</v>
      </c>
      <c r="W67" s="27">
        <f>NOT(ISERROR(W27))*'FValue53-75'!W27</f>
        <v>2490</v>
      </c>
      <c r="X67" s="27">
        <f>NOT(ISERROR(X27))*'FValue53-75'!X27</f>
        <v>3010</v>
      </c>
    </row>
    <row r="68" spans="1:24" ht="12">
      <c r="A68" s="29" t="s">
        <v>175</v>
      </c>
      <c r="C68" s="27">
        <f>NOT(ISERROR(C28))*'FValue53-75'!C28</f>
        <v>114.2</v>
      </c>
      <c r="D68" s="27">
        <f>NOT(ISERROR(D28))*'FValue53-75'!D28</f>
        <v>178.1</v>
      </c>
      <c r="E68" s="27">
        <f>NOT(ISERROR(E28))*'FValue53-75'!E28</f>
        <v>73.8</v>
      </c>
      <c r="F68" s="27">
        <f>NOT(ISERROR(F28))*'FValue53-75'!F28</f>
        <v>13.5</v>
      </c>
      <c r="G68" s="27">
        <f>NOT(ISERROR(G28))*'FValue53-75'!G28</f>
        <v>2.7</v>
      </c>
      <c r="H68" s="27">
        <f>NOT(ISERROR(H28))*'FValue53-75'!H28</f>
        <v>0</v>
      </c>
      <c r="I68" s="27">
        <f>NOT(ISERROR(I28))*'FValue53-75'!I28</f>
        <v>0</v>
      </c>
      <c r="J68" s="27">
        <f>NOT(ISERROR(J28))*'FValue53-75'!J28</f>
        <v>0</v>
      </c>
      <c r="K68" s="27">
        <f>NOT(ISERROR(K28))*'FValue53-75'!K28</f>
        <v>59.7</v>
      </c>
      <c r="L68" s="27">
        <f>NOT(ISERROR(L28))*'FValue53-75'!L28</f>
        <v>25.9</v>
      </c>
      <c r="M68" s="27">
        <f>NOT(ISERROR(M28))*'FValue53-75'!M28</f>
        <v>107</v>
      </c>
      <c r="N68" s="27">
        <f>NOT(ISERROR(N28))*'FValue53-75'!N28</f>
        <v>23</v>
      </c>
      <c r="O68" s="27">
        <f>NOT(ISERROR(O28))*'FValue53-75'!O28</f>
        <v>15</v>
      </c>
      <c r="P68" s="27">
        <f>NOT(ISERROR(P28))*'FValue53-75'!P28</f>
        <v>11</v>
      </c>
      <c r="Q68" s="27">
        <f>NOT(ISERROR(Q28))*'FValue53-75'!Q28</f>
        <v>19</v>
      </c>
      <c r="R68" s="27">
        <f>NOT(ISERROR(R28))*'FValue53-75'!R28</f>
        <v>19</v>
      </c>
      <c r="S68" s="27">
        <f>NOT(ISERROR(S28))*'FValue53-75'!S28</f>
        <v>60</v>
      </c>
      <c r="T68" s="27">
        <f>NOT(ISERROR(T28))*'FValue53-75'!T28</f>
        <v>104</v>
      </c>
      <c r="U68" s="27">
        <f>NOT(ISERROR(U28))*'FValue53-75'!U28</f>
        <v>121</v>
      </c>
      <c r="V68" s="27">
        <f>NOT(ISERROR(V28))*'FValue53-75'!V28</f>
        <v>237</v>
      </c>
      <c r="W68" s="27">
        <f>NOT(ISERROR(W28))*'FValue53-75'!W28</f>
        <v>160</v>
      </c>
      <c r="X68" s="27">
        <f>NOT(ISERROR(X28))*'FValue53-75'!X28</f>
        <v>274</v>
      </c>
    </row>
    <row r="69" spans="1:24" ht="12">
      <c r="A69" s="29" t="s">
        <v>176</v>
      </c>
      <c r="C69" s="27">
        <f>NOT(ISERROR(C29))*'FValue53-75'!C29</f>
        <v>583.7</v>
      </c>
      <c r="D69" s="27">
        <f>NOT(ISERROR(D29))*'FValue53-75'!D29</f>
        <v>475.5</v>
      </c>
      <c r="E69" s="27">
        <f>NOT(ISERROR(E29))*'FValue53-75'!E29</f>
        <v>450.6</v>
      </c>
      <c r="F69" s="27">
        <f>NOT(ISERROR(F29))*'FValue53-75'!F29</f>
        <v>550.1</v>
      </c>
      <c r="G69" s="27">
        <f>NOT(ISERROR(G29))*'FValue53-75'!G29</f>
        <v>557.3</v>
      </c>
      <c r="H69" s="27">
        <f>NOT(ISERROR(H29))*'FValue53-75'!H29</f>
        <v>656.3</v>
      </c>
      <c r="I69" s="27">
        <f>NOT(ISERROR(I29))*'FValue53-75'!I29</f>
        <v>640.9</v>
      </c>
      <c r="J69" s="27">
        <f>NOT(ISERROR(J29))*'FValue53-75'!J29</f>
        <v>661</v>
      </c>
      <c r="K69" s="27">
        <f>NOT(ISERROR(K29))*'FValue53-75'!K29</f>
        <v>834.6</v>
      </c>
      <c r="L69" s="27">
        <f>NOT(ISERROR(L29))*'FValue53-75'!L29</f>
        <v>1012</v>
      </c>
      <c r="M69" s="27">
        <f>NOT(ISERROR(M29))*'FValue53-75'!M29</f>
        <v>1017</v>
      </c>
      <c r="N69" s="27">
        <f>NOT(ISERROR(N29))*'FValue53-75'!N29</f>
        <v>1023</v>
      </c>
      <c r="O69" s="27">
        <f>NOT(ISERROR(O29))*'FValue53-75'!O29</f>
        <v>1245</v>
      </c>
      <c r="P69" s="27">
        <f>NOT(ISERROR(P29))*'FValue53-75'!P29</f>
        <v>1675</v>
      </c>
      <c r="Q69" s="27">
        <f>NOT(ISERROR(Q29))*'FValue53-75'!Q29</f>
        <v>1364</v>
      </c>
      <c r="R69" s="27">
        <f>NOT(ISERROR(R29))*'FValue53-75'!R29</f>
        <v>1415</v>
      </c>
      <c r="S69" s="27">
        <f>NOT(ISERROR(S29))*'FValue53-75'!S29</f>
        <v>1746</v>
      </c>
      <c r="T69" s="27">
        <f>NOT(ISERROR(T29))*'FValue53-75'!T29</f>
        <v>1719</v>
      </c>
      <c r="U69" s="27">
        <f>NOT(ISERROR(U29))*'FValue53-75'!U29</f>
        <v>1757</v>
      </c>
      <c r="V69" s="27">
        <f>NOT(ISERROR(V29))*'FValue53-75'!V29</f>
        <v>3054</v>
      </c>
      <c r="W69" s="27">
        <f>NOT(ISERROR(W29))*'FValue53-75'!W29</f>
        <v>3112</v>
      </c>
      <c r="X69" s="27">
        <f>NOT(ISERROR(X29))*'FValue53-75'!X29</f>
        <v>3097</v>
      </c>
    </row>
    <row r="70" spans="1:24" ht="12">
      <c r="A70" s="29" t="s">
        <v>198</v>
      </c>
      <c r="C70" s="27">
        <f>NOT(ISERROR(C30))*'FValue53-75'!C30</f>
        <v>14.2</v>
      </c>
      <c r="D70" s="27">
        <f>NOT(ISERROR(D30))*'FValue53-75'!D30</f>
        <v>0</v>
      </c>
      <c r="E70" s="27">
        <f>NOT(ISERROR(E30))*'FValue53-75'!E30</f>
        <v>0</v>
      </c>
      <c r="F70" s="27">
        <f>NOT(ISERROR(F30))*'FValue53-75'!F30</f>
        <v>0</v>
      </c>
      <c r="G70" s="27">
        <f>NOT(ISERROR(G30))*'FValue53-75'!G30</f>
        <v>0</v>
      </c>
      <c r="H70" s="27">
        <f>NOT(ISERROR(H30))*'FValue53-75'!H30</f>
        <v>0</v>
      </c>
      <c r="I70" s="27">
        <f>NOT(ISERROR(I30))*'FValue53-75'!I30</f>
        <v>0</v>
      </c>
      <c r="J70" s="27">
        <f>NOT(ISERROR(J30))*'FValue53-75'!J30</f>
        <v>40.3</v>
      </c>
      <c r="K70" s="27">
        <f>NOT(ISERROR(K30))*'FValue53-75'!K30</f>
        <v>52.8</v>
      </c>
      <c r="L70" s="27">
        <f>NOT(ISERROR(L30))*'FValue53-75'!L30</f>
        <v>54.3</v>
      </c>
      <c r="M70" s="27">
        <f>NOT(ISERROR(M30))*'FValue53-75'!M30</f>
        <v>44</v>
      </c>
      <c r="N70" s="27">
        <f>NOT(ISERROR(N30))*'FValue53-75'!N30</f>
        <v>38</v>
      </c>
      <c r="O70" s="27">
        <f>NOT(ISERROR(O30))*'FValue53-75'!O30</f>
        <v>31</v>
      </c>
      <c r="P70" s="27">
        <f>NOT(ISERROR(P30))*'FValue53-75'!P30</f>
        <v>42</v>
      </c>
      <c r="Q70" s="27">
        <f>NOT(ISERROR(Q30))*'FValue53-75'!Q30</f>
        <v>0</v>
      </c>
      <c r="R70" s="27">
        <f>NOT(ISERROR(R30))*'FValue53-75'!R30</f>
        <v>0</v>
      </c>
      <c r="S70" s="27">
        <f>NOT(ISERROR(S30))*'FValue53-75'!S50</f>
        <v>0</v>
      </c>
      <c r="T70" s="27">
        <f>NOT(ISERROR(T30))*'FValue53-75'!T50</f>
        <v>79</v>
      </c>
      <c r="U70" s="27">
        <f>NOT(ISERROR(U30))*'FValue53-75'!U50</f>
        <v>75</v>
      </c>
      <c r="V70" s="27">
        <f>NOT(ISERROR(V30))*'FValue53-75'!V50</f>
        <v>12</v>
      </c>
      <c r="W70" s="27">
        <f>NOT(ISERROR(W30))*'FValue53-75'!W50</f>
        <v>17</v>
      </c>
      <c r="X70" s="27">
        <f>NOT(ISERROR(X30))*'FValue53-75'!X50</f>
        <v>22</v>
      </c>
    </row>
    <row r="71" spans="1:24" ht="12">
      <c r="A71" s="29" t="s">
        <v>89</v>
      </c>
      <c r="C71" s="27">
        <f>NOT(ISERROR(C31))*'FValue53-75'!C31</f>
        <v>0</v>
      </c>
      <c r="D71" s="27">
        <f>NOT(ISERROR(D31))*'FValue53-75'!D31</f>
        <v>0</v>
      </c>
      <c r="E71" s="27">
        <f>NOT(ISERROR(E31))*'FValue53-75'!E31</f>
        <v>0</v>
      </c>
      <c r="F71" s="27">
        <f>NOT(ISERROR(F31))*'FValue53-75'!F31</f>
        <v>0</v>
      </c>
      <c r="G71" s="27">
        <f>NOT(ISERROR(G31))*'FValue53-75'!G31</f>
        <v>0</v>
      </c>
      <c r="H71" s="27">
        <f>NOT(ISERROR(H31))*'FValue53-75'!H31</f>
        <v>0</v>
      </c>
      <c r="I71" s="27">
        <f>NOT(ISERROR(I31))*'FValue53-75'!I31</f>
        <v>0</v>
      </c>
      <c r="J71" s="27">
        <f>NOT(ISERROR(J31))*'FValue53-75'!J31</f>
        <v>0</v>
      </c>
      <c r="K71" s="27">
        <f>NOT(ISERROR(K31))*'FValue53-75'!K31</f>
        <v>0</v>
      </c>
      <c r="L71" s="27">
        <f>NOT(ISERROR(L31))*'FValue53-75'!L31</f>
        <v>18.3</v>
      </c>
      <c r="M71" s="27">
        <f>NOT(ISERROR(M31))*'FValue53-75'!M31</f>
        <v>0</v>
      </c>
      <c r="N71" s="27">
        <f>NOT(ISERROR(N31))*'FValue53-75'!N31</f>
        <v>0</v>
      </c>
      <c r="O71" s="27">
        <f>NOT(ISERROR(O31))*'FValue53-75'!O31</f>
        <v>0</v>
      </c>
      <c r="P71" s="27">
        <f>NOT(ISERROR(P31))*'FValue53-75'!P31</f>
        <v>0</v>
      </c>
      <c r="Q71" s="27">
        <f>NOT(ISERROR(Q31))*'FValue53-75'!Q31</f>
        <v>0</v>
      </c>
      <c r="R71" s="27">
        <f>NOT(ISERROR(R31))*'FValue53-75'!R31</f>
        <v>0</v>
      </c>
      <c r="S71" s="27">
        <f>NOT(ISERROR(S31))*'FValue53-75'!S31</f>
        <v>0</v>
      </c>
      <c r="T71" s="27">
        <f>NOT(ISERROR(T31))*'FValue53-75'!T31</f>
        <v>0</v>
      </c>
      <c r="U71" s="27">
        <f>NOT(ISERROR(U31))*'FValue53-75'!U31</f>
        <v>0</v>
      </c>
      <c r="V71" s="27">
        <f>NOT(ISERROR(V31))*'FValue53-75'!V31</f>
        <v>0</v>
      </c>
      <c r="W71" s="27">
        <f>NOT(ISERROR(W31))*'FValue53-75'!W31</f>
        <v>0</v>
      </c>
      <c r="X71" s="27">
        <f>NOT(ISERROR(X31))*'FValue53-75'!X31</f>
        <v>0</v>
      </c>
    </row>
    <row r="72" spans="1:24" ht="12">
      <c r="A72" s="29" t="s">
        <v>177</v>
      </c>
      <c r="C72" s="27">
        <f>NOT(ISERROR(C32))*'FValue53-75'!C32</f>
        <v>0</v>
      </c>
      <c r="D72" s="27">
        <f>NOT(ISERROR(D32))*'FValue53-75'!D32</f>
        <v>0</v>
      </c>
      <c r="E72" s="27">
        <f>NOT(ISERROR(E32))*'FValue53-75'!E32</f>
        <v>0</v>
      </c>
      <c r="F72" s="27">
        <f>NOT(ISERROR(F32))*'FValue53-75'!F32</f>
        <v>0</v>
      </c>
      <c r="G72" s="27">
        <f>NOT(ISERROR(G32))*'FValue53-75'!G32</f>
        <v>0</v>
      </c>
      <c r="H72" s="27">
        <f>NOT(ISERROR(H32))*'FValue53-75'!H32</f>
        <v>0</v>
      </c>
      <c r="I72" s="27">
        <f>NOT(ISERROR(I32))*'FValue53-75'!I32</f>
        <v>0</v>
      </c>
      <c r="J72" s="27">
        <f>NOT(ISERROR(J32))*'FValue53-75'!J32</f>
        <v>0</v>
      </c>
      <c r="K72" s="27">
        <f>NOT(ISERROR(K32))*'FValue53-75'!K32</f>
        <v>0</v>
      </c>
      <c r="L72" s="27">
        <f>NOT(ISERROR(L32))*'FValue53-75'!L32</f>
        <v>2.8</v>
      </c>
      <c r="M72" s="27">
        <f>NOT(ISERROR(M32))*'FValue53-75'!M32</f>
        <v>2</v>
      </c>
      <c r="N72" s="27">
        <f>NOT(ISERROR(N32))*'FValue53-75'!N32</f>
        <v>0</v>
      </c>
      <c r="O72" s="27">
        <f>NOT(ISERROR(O32))*'FValue53-75'!O32</f>
        <v>0</v>
      </c>
      <c r="P72" s="27">
        <f>NOT(ISERROR(P32))*'FValue53-75'!P32</f>
        <v>0</v>
      </c>
      <c r="Q72" s="27">
        <f>NOT(ISERROR(Q32))*'FValue53-75'!Q32</f>
        <v>0</v>
      </c>
      <c r="R72" s="27">
        <f>NOT(ISERROR(R32))*'FValue53-75'!R32</f>
        <v>0</v>
      </c>
      <c r="S72" s="27">
        <f>NOT(ISERROR(S32))*'FValue53-75'!S32</f>
        <v>0</v>
      </c>
      <c r="T72" s="27">
        <f>NOT(ISERROR(T32))*'FValue53-75'!T32</f>
        <v>0</v>
      </c>
      <c r="U72" s="27">
        <f>NOT(ISERROR(U32))*'FValue53-75'!U32</f>
        <v>16</v>
      </c>
      <c r="V72" s="27">
        <f>NOT(ISERROR(V32))*'FValue53-75'!V32</f>
        <v>7</v>
      </c>
      <c r="W72" s="27">
        <f>NOT(ISERROR(W32))*'FValue53-75'!W32</f>
        <v>4</v>
      </c>
      <c r="X72" s="27">
        <f>NOT(ISERROR(X32))*'FValue53-75'!X32</f>
        <v>3</v>
      </c>
    </row>
    <row r="73" spans="1:24" ht="12">
      <c r="A73" s="29" t="s">
        <v>178</v>
      </c>
      <c r="C73" s="27">
        <f>NOT(ISERROR(C33))*'FValue53-75'!C33</f>
        <v>3.4</v>
      </c>
      <c r="D73" s="27">
        <f>NOT(ISERROR(D33))*'FValue53-75'!D33</f>
        <v>14.3</v>
      </c>
      <c r="E73" s="27">
        <f>NOT(ISERROR(E33))*'FValue53-75'!E33</f>
        <v>11.5</v>
      </c>
      <c r="F73" s="27">
        <f>NOT(ISERROR(F33))*'FValue53-75'!F33</f>
        <v>6.2</v>
      </c>
      <c r="G73" s="27">
        <f>NOT(ISERROR(G33))*'FValue53-75'!G33</f>
        <v>1.1</v>
      </c>
      <c r="H73" s="27">
        <f>NOT(ISERROR(H33))*'FValue53-75'!H33</f>
        <v>2.1</v>
      </c>
      <c r="I73" s="27">
        <f>NOT(ISERROR(I33))*'FValue53-75'!I33</f>
        <v>12.3</v>
      </c>
      <c r="J73" s="27">
        <f>NOT(ISERROR(J33))*'FValue53-75'!J33</f>
        <v>9.1</v>
      </c>
      <c r="K73" s="27">
        <f>NOT(ISERROR(K33))*'FValue53-75'!K33</f>
        <v>5.5</v>
      </c>
      <c r="L73" s="27">
        <f>NOT(ISERROR(L33))*'FValue53-75'!L33</f>
        <v>4.9</v>
      </c>
      <c r="M73" s="27">
        <f>NOT(ISERROR(M33))*'FValue53-75'!M33</f>
        <v>1</v>
      </c>
      <c r="N73" s="27">
        <f>NOT(ISERROR(N33))*'FValue53-75'!N33</f>
        <v>2</v>
      </c>
      <c r="O73" s="27">
        <f>NOT(ISERROR(O33))*'FValue53-75'!O33</f>
        <v>4</v>
      </c>
      <c r="P73" s="27">
        <f>NOT(ISERROR(P33))*'FValue53-75'!P33</f>
        <v>5</v>
      </c>
      <c r="Q73" s="27">
        <f>NOT(ISERROR(Q33))*'FValue53-75'!Q33</f>
        <v>2</v>
      </c>
      <c r="R73" s="27">
        <f>NOT(ISERROR(R33))*'FValue53-75'!R33</f>
        <v>2</v>
      </c>
      <c r="S73" s="27">
        <f>NOT(ISERROR(S33))*'FValue53-75'!S33</f>
        <v>4</v>
      </c>
      <c r="T73" s="27">
        <f>NOT(ISERROR(T33))*'FValue53-75'!T33</f>
        <v>4</v>
      </c>
      <c r="U73" s="27">
        <f>NOT(ISERROR(U33))*'FValue53-75'!U33</f>
        <v>29</v>
      </c>
      <c r="V73" s="27">
        <f>NOT(ISERROR(V33))*'FValue53-75'!V33</f>
        <v>12</v>
      </c>
      <c r="W73" s="27">
        <f>NOT(ISERROR(W33))*'FValue53-75'!W33</f>
        <v>13</v>
      </c>
      <c r="X73" s="27">
        <f>NOT(ISERROR(X33))*'FValue53-75'!X33</f>
        <v>15</v>
      </c>
    </row>
    <row r="74" spans="1:24" ht="12">
      <c r="A74" s="29" t="s">
        <v>78</v>
      </c>
      <c r="C74" s="27">
        <f>NOT(ISERROR(C34))*'FValue53-75'!C34</f>
        <v>0</v>
      </c>
      <c r="D74" s="27">
        <f>NOT(ISERROR(D34))*'FValue53-75'!D34</f>
        <v>0</v>
      </c>
      <c r="E74" s="27">
        <f>NOT(ISERROR(E34))*'FValue53-75'!E34</f>
        <v>0</v>
      </c>
      <c r="F74" s="27">
        <f>NOT(ISERROR(F34))*'FValue53-75'!F34</f>
        <v>0</v>
      </c>
      <c r="G74" s="27">
        <f>NOT(ISERROR(G34))*'FValue53-75'!G34</f>
        <v>0</v>
      </c>
      <c r="H74" s="27">
        <f>NOT(ISERROR(H34))*'FValue53-75'!H34</f>
        <v>26.4</v>
      </c>
      <c r="I74" s="27">
        <f>NOT(ISERROR(I34))*'FValue53-75'!I34</f>
        <v>0.6</v>
      </c>
      <c r="J74" s="27">
        <f>NOT(ISERROR(J34))*'FValue53-75'!J34</f>
        <v>1.5</v>
      </c>
      <c r="K74" s="27">
        <f>NOT(ISERROR(K34))*'FValue53-75'!K34</f>
        <v>0</v>
      </c>
      <c r="L74" s="27">
        <f>NOT(ISERROR(L34))*'FValue53-75'!L34</f>
        <v>0</v>
      </c>
      <c r="M74" s="27">
        <f>NOT(ISERROR(M34))*'FValue53-75'!M34</f>
        <v>0</v>
      </c>
      <c r="N74" s="27">
        <f>NOT(ISERROR(N34))*'FValue53-75'!N34</f>
        <v>0</v>
      </c>
      <c r="O74" s="27">
        <f>NOT(ISERROR(O34))*'FValue53-75'!O34</f>
        <v>2</v>
      </c>
      <c r="P74" s="27">
        <f>NOT(ISERROR(P34))*'FValue53-75'!P34</f>
        <v>0</v>
      </c>
      <c r="Q74" s="27">
        <f>NOT(ISERROR(Q34))*'FValue53-75'!Q51</f>
        <v>0</v>
      </c>
      <c r="R74" s="27">
        <f>NOT(ISERROR(R34))*'FValue53-75'!R51</f>
        <v>87</v>
      </c>
      <c r="S74" s="27">
        <f>NOT(ISERROR(S34))*'FValue53-75'!S51</f>
        <v>3</v>
      </c>
      <c r="T74" s="27">
        <f>NOT(ISERROR(T34))*'FValue53-75'!T51</f>
        <v>13</v>
      </c>
      <c r="U74" s="27">
        <f>NOT(ISERROR(U34))*'FValue53-75'!U51</f>
        <v>2</v>
      </c>
      <c r="V74" s="27">
        <f>NOT(ISERROR(V34))*'FValue53-75'!V51</f>
        <v>80</v>
      </c>
      <c r="W74" s="27">
        <f>NOT(ISERROR(W34))*'FValue53-75'!W51</f>
        <v>115</v>
      </c>
      <c r="X74" s="27">
        <f>NOT(ISERROR(X34))*'FValue53-75'!X51</f>
        <v>42</v>
      </c>
    </row>
    <row r="75" ht="12">
      <c r="A75" s="29" t="s">
        <v>94</v>
      </c>
    </row>
    <row r="76" spans="1:24" ht="12">
      <c r="A76" s="29" t="s">
        <v>95</v>
      </c>
      <c r="C76" s="27">
        <f>NOT(ISERROR(C36))*'FValue53-75'!C36</f>
        <v>0</v>
      </c>
      <c r="D76" s="27">
        <f>NOT(ISERROR(D36))*'FValue53-75'!D36</f>
        <v>0</v>
      </c>
      <c r="E76" s="27">
        <f>NOT(ISERROR(E36))*'FValue53-75'!E36</f>
        <v>0</v>
      </c>
      <c r="F76" s="27">
        <f>NOT(ISERROR(F36))*'FValue53-75'!F36</f>
        <v>0</v>
      </c>
      <c r="G76" s="27">
        <f>NOT(ISERROR(G36))*'FValue53-75'!G36</f>
        <v>0</v>
      </c>
      <c r="H76" s="27">
        <f>NOT(ISERROR(H36))*'FValue53-75'!H36</f>
        <v>0</v>
      </c>
      <c r="I76" s="27">
        <f>NOT(ISERROR(I36))*'FValue53-75'!I36</f>
        <v>0</v>
      </c>
      <c r="J76" s="27">
        <f>NOT(ISERROR(J36))*'FValue53-75'!J36</f>
        <v>0</v>
      </c>
      <c r="K76" s="27">
        <f>NOT(ISERROR(K36))*'FValue53-75'!K36</f>
        <v>0</v>
      </c>
      <c r="L76" s="27">
        <f>NOT(ISERROR(L36))*'FValue53-75'!L36</f>
        <v>0</v>
      </c>
      <c r="M76" s="27">
        <f>NOT(ISERROR(M36))*'FValue53-75'!M36</f>
        <v>0</v>
      </c>
      <c r="N76" s="27">
        <f>NOT(ISERROR(N36))*'FValue53-75'!N36</f>
        <v>0</v>
      </c>
      <c r="O76" s="27">
        <f>NOT(ISERROR(O36))*'FValue53-75'!O36</f>
        <v>0</v>
      </c>
      <c r="P76" s="27">
        <f>NOT(ISERROR(P36))*'FValue53-75'!P36</f>
        <v>0</v>
      </c>
      <c r="Q76" s="27">
        <f>NOT(ISERROR(Q36))*'FValue53-75'!Q36</f>
        <v>0</v>
      </c>
      <c r="R76" s="27">
        <f>NOT(ISERROR(R36))*'FValue53-75'!R36</f>
        <v>0</v>
      </c>
      <c r="S76" s="27">
        <f>NOT(ISERROR(S36))*'FValue53-75'!S36</f>
        <v>0</v>
      </c>
      <c r="T76" s="27">
        <f>NOT(ISERROR(T36))*'FValue53-75'!T36</f>
        <v>0</v>
      </c>
      <c r="U76" s="27">
        <f>NOT(ISERROR(U36))*'FValue53-75'!U36</f>
        <v>0</v>
      </c>
      <c r="V76" s="27">
        <f>NOT(ISERROR(V36))*'FValue53-75'!V36</f>
        <v>0</v>
      </c>
      <c r="W76" s="27">
        <f>NOT(ISERROR(W36))*'FValue53-75'!W36</f>
        <v>0</v>
      </c>
      <c r="X76" s="27">
        <f>NOT(ISERROR(X36))*'FValue53-75'!X36</f>
        <v>0</v>
      </c>
    </row>
    <row r="77" spans="1:24" ht="12">
      <c r="A77" s="29" t="s">
        <v>179</v>
      </c>
      <c r="C77" s="27">
        <f>NOT(ISERROR(C37))*'FValue53-75'!C37</f>
        <v>1331.4</v>
      </c>
      <c r="D77" s="27">
        <f>NOT(ISERROR(D37))*'FValue53-75'!D37</f>
        <v>1413.5</v>
      </c>
      <c r="E77" s="27">
        <f>NOT(ISERROR(E37))*'FValue53-75'!E37</f>
        <v>1292</v>
      </c>
      <c r="F77" s="27">
        <f>NOT(ISERROR(F37))*'FValue53-75'!F37</f>
        <v>1139.4</v>
      </c>
      <c r="G77" s="27">
        <f>NOT(ISERROR(G37))*'FValue53-75'!G37</f>
        <v>1273.2</v>
      </c>
      <c r="H77" s="27">
        <f>NOT(ISERROR(H37))*'FValue53-75'!H37</f>
        <v>1223</v>
      </c>
      <c r="I77" s="27">
        <f>NOT(ISERROR(I37))*'FValue53-75'!I37</f>
        <v>1401.6</v>
      </c>
      <c r="J77" s="27">
        <f>NOT(ISERROR(J37))*'FValue53-75'!J37</f>
        <v>1251.7</v>
      </c>
      <c r="K77" s="27">
        <f>NOT(ISERROR(K37))*'FValue53-75'!K37</f>
        <v>1465.3</v>
      </c>
      <c r="L77" s="27">
        <f>NOT(ISERROR(L37))*'FValue53-75'!L37</f>
        <v>1757.4</v>
      </c>
      <c r="M77" s="27">
        <f>NOT(ISERROR(M37))*'FValue53-75'!M37</f>
        <v>2130</v>
      </c>
      <c r="N77" s="27">
        <f>NOT(ISERROR(N37))*'FValue53-75'!N37</f>
        <v>2281</v>
      </c>
      <c r="O77" s="27">
        <f>NOT(ISERROR(O37))*'FValue53-75'!O37</f>
        <v>2183</v>
      </c>
      <c r="P77" s="27">
        <f>NOT(ISERROR(P37))*'FValue53-75'!P37</f>
        <v>2055</v>
      </c>
      <c r="Q77" s="27">
        <f>NOT(ISERROR(Q37))*'FValue53-75'!Q37</f>
        <v>2423</v>
      </c>
      <c r="R77" s="27">
        <f>NOT(ISERROR(R37))*'FValue53-75'!R37</f>
        <v>2476</v>
      </c>
      <c r="S77" s="27">
        <f>NOT(ISERROR(S37))*'FValue53-75'!S37</f>
        <v>2511</v>
      </c>
      <c r="T77" s="27">
        <f>NOT(ISERROR(T37))*'FValue53-75'!T37</f>
        <v>2440</v>
      </c>
      <c r="U77" s="27">
        <f>NOT(ISERROR(U37))*'FValue53-75'!U37</f>
        <v>3207</v>
      </c>
      <c r="V77" s="27">
        <f>NOT(ISERROR(V37))*'FValue53-75'!V37</f>
        <v>2980</v>
      </c>
      <c r="W77" s="27">
        <f>NOT(ISERROR(W37))*'FValue53-75'!W37</f>
        <v>3176</v>
      </c>
      <c r="X77" s="27">
        <f>NOT(ISERROR(X37))*'FValue53-75'!X37</f>
        <v>3914</v>
      </c>
    </row>
    <row r="78" spans="1:24" ht="12">
      <c r="A78" s="29" t="s">
        <v>180</v>
      </c>
      <c r="C78" s="27">
        <f>NOT(ISERROR(C38))*'FValue53-75'!C38</f>
        <v>0</v>
      </c>
      <c r="D78" s="27">
        <f>NOT(ISERROR(D38))*'FValue53-75'!D38</f>
        <v>0</v>
      </c>
      <c r="E78" s="27">
        <f>NOT(ISERROR(E38))*'FValue53-75'!E38</f>
        <v>0</v>
      </c>
      <c r="F78" s="27">
        <f>NOT(ISERROR(F38))*'FValue53-75'!F38</f>
        <v>0</v>
      </c>
      <c r="G78" s="27">
        <f>NOT(ISERROR(G38))*'FValue53-75'!G38</f>
        <v>1</v>
      </c>
      <c r="H78" s="27">
        <f>NOT(ISERROR(H38))*'FValue53-75'!H38</f>
        <v>1.2</v>
      </c>
      <c r="I78" s="27">
        <f>NOT(ISERROR(I38))*'FValue53-75'!I38</f>
        <v>0.6</v>
      </c>
      <c r="J78" s="27">
        <f>NOT(ISERROR(J38))*'FValue53-75'!J38</f>
        <v>0</v>
      </c>
      <c r="K78" s="27">
        <f>NOT(ISERROR(K38))*'FValue53-75'!K38</f>
        <v>0</v>
      </c>
      <c r="L78" s="27">
        <f>NOT(ISERROR(L38))*'FValue53-75'!L38</f>
        <v>0</v>
      </c>
      <c r="M78" s="27">
        <f>NOT(ISERROR(M38))*'FValue53-75'!M38</f>
        <v>0</v>
      </c>
      <c r="N78" s="27">
        <f>NOT(ISERROR(N38))*'FValue53-75'!N38</f>
        <v>0</v>
      </c>
      <c r="O78" s="27">
        <f>NOT(ISERROR(O38))*'FValue53-75'!O38</f>
        <v>0</v>
      </c>
      <c r="P78" s="27">
        <f>NOT(ISERROR(P38))*'FValue53-75'!P38</f>
        <v>0</v>
      </c>
      <c r="Q78" s="27">
        <f>NOT(ISERROR(Q38))*'FValue53-75'!Q38</f>
        <v>0</v>
      </c>
      <c r="R78" s="27">
        <f>NOT(ISERROR(R38))*'FValue53-75'!R38</f>
        <v>0</v>
      </c>
      <c r="S78" s="27">
        <f>NOT(ISERROR(S38))*'FValue53-75'!S38</f>
        <v>0</v>
      </c>
      <c r="T78" s="27">
        <f>NOT(ISERROR(T38))*'FValue53-75'!T38</f>
        <v>0</v>
      </c>
      <c r="U78" s="27">
        <f>NOT(ISERROR(U38))*'FValue53-75'!U38</f>
        <v>0</v>
      </c>
      <c r="V78" s="27">
        <f>NOT(ISERROR(V38))*'FValue53-75'!V38</f>
        <v>0</v>
      </c>
      <c r="W78" s="27">
        <f>NOT(ISERROR(W38))*'FValue53-75'!W38</f>
        <v>0</v>
      </c>
      <c r="X78" s="27">
        <f>NOT(ISERROR(X38))*'FValue53-75'!X38</f>
        <v>0</v>
      </c>
    </row>
    <row r="79" spans="1:24" ht="12">
      <c r="A79" s="29" t="s">
        <v>181</v>
      </c>
      <c r="C79" s="27">
        <f>NOT(ISERROR(C39))*'FValue53-75'!C39</f>
        <v>119.7</v>
      </c>
      <c r="D79" s="27">
        <f>NOT(ISERROR(D39))*'FValue53-75'!D39</f>
        <v>24.4</v>
      </c>
      <c r="E79" s="27">
        <f>NOT(ISERROR(E39))*'FValue53-75'!E39</f>
        <v>6.6</v>
      </c>
      <c r="F79" s="27">
        <f>NOT(ISERROR(F39))*'FValue53-75'!F39</f>
        <v>15.2</v>
      </c>
      <c r="G79" s="27">
        <f>NOT(ISERROR(G39))*'FValue53-75'!G39</f>
        <v>20.5</v>
      </c>
      <c r="H79" s="27">
        <f>NOT(ISERROR(H39))*'FValue53-75'!H39</f>
        <v>17.9</v>
      </c>
      <c r="I79" s="27">
        <f>NOT(ISERROR(I39))*'FValue53-75'!I39</f>
        <v>6.4</v>
      </c>
      <c r="J79" s="27">
        <f>NOT(ISERROR(J39))*'FValue53-75'!J39</f>
        <v>1.8</v>
      </c>
      <c r="K79" s="27">
        <f>NOT(ISERROR(K39))*'FValue53-75'!K39</f>
        <v>6.1</v>
      </c>
      <c r="L79" s="27">
        <f>NOT(ISERROR(L39))*'FValue53-75'!L39</f>
        <v>7.8</v>
      </c>
      <c r="M79" s="27">
        <f>NOT(ISERROR(M39))*'FValue53-75'!M39</f>
        <v>77</v>
      </c>
      <c r="N79" s="27">
        <f>NOT(ISERROR(N39))*'FValue53-75'!N39</f>
        <v>27</v>
      </c>
      <c r="O79" s="27">
        <f>NOT(ISERROR(O39))*'FValue53-75'!O39</f>
        <v>4</v>
      </c>
      <c r="P79" s="27">
        <f>NOT(ISERROR(P39))*'FValue53-75'!P39</f>
        <v>22</v>
      </c>
      <c r="Q79" s="27">
        <f>NOT(ISERROR(Q39))*'FValue53-75'!Q39</f>
        <v>69</v>
      </c>
      <c r="R79" s="27">
        <f>NOT(ISERROR(R39))*'FValue53-75'!R39</f>
        <v>253</v>
      </c>
      <c r="S79" s="27">
        <f>NOT(ISERROR(S39))*'FValue53-75'!S39</f>
        <v>128</v>
      </c>
      <c r="T79" s="27">
        <f>NOT(ISERROR(T39))*'FValue53-75'!T39</f>
        <v>133</v>
      </c>
      <c r="U79" s="27">
        <f>NOT(ISERROR(U39))*'FValue53-75'!U39</f>
        <v>982</v>
      </c>
      <c r="V79" s="27">
        <f>NOT(ISERROR(V39))*'FValue53-75'!V39</f>
        <v>702</v>
      </c>
      <c r="W79" s="27">
        <f>NOT(ISERROR(W39))*'FValue53-75'!W39</f>
        <v>90</v>
      </c>
      <c r="X79" s="27">
        <f>NOT(ISERROR(X39))*'FValue53-75'!X39</f>
        <v>2</v>
      </c>
    </row>
    <row r="80" spans="1:24" ht="12">
      <c r="A80" s="29" t="s">
        <v>182</v>
      </c>
      <c r="C80" s="27">
        <f>NOT(ISERROR(C40))*'FValue53-75'!C40</f>
        <v>221.8</v>
      </c>
      <c r="D80" s="27">
        <f>NOT(ISERROR(D40))*'FValue53-75'!D40</f>
        <v>232</v>
      </c>
      <c r="E80" s="27">
        <f>NOT(ISERROR(E40))*'FValue53-75'!E40</f>
        <v>256.4</v>
      </c>
      <c r="F80" s="27">
        <f>NOT(ISERROR(F40))*'FValue53-75'!F40</f>
        <v>87</v>
      </c>
      <c r="G80" s="27">
        <f>NOT(ISERROR(G40))*'FValue53-75'!G40</f>
        <v>42.1</v>
      </c>
      <c r="H80" s="27">
        <f>NOT(ISERROR(H40))*'FValue53-75'!H40</f>
        <v>125.8</v>
      </c>
      <c r="I80" s="27">
        <f>NOT(ISERROR(I40))*'FValue53-75'!I40</f>
        <v>223.5</v>
      </c>
      <c r="J80" s="27">
        <f>NOT(ISERROR(J40))*'FValue53-75'!J40</f>
        <v>296.8</v>
      </c>
      <c r="K80" s="27">
        <f>NOT(ISERROR(K40))*'FValue53-75'!K40</f>
        <v>21.2</v>
      </c>
      <c r="L80" s="27">
        <f>NOT(ISERROR(L40))*'FValue53-75'!L40</f>
        <v>99.3</v>
      </c>
      <c r="M80" s="27">
        <f>NOT(ISERROR(M40))*'FValue53-75'!M40</f>
        <v>385</v>
      </c>
      <c r="N80" s="27">
        <f>NOT(ISERROR(N40))*'FValue53-75'!N40</f>
        <v>265</v>
      </c>
      <c r="O80" s="27">
        <f>NOT(ISERROR(O40))*'FValue53-75'!O40</f>
        <v>222</v>
      </c>
      <c r="P80" s="27">
        <f>NOT(ISERROR(P40))*'FValue53-75'!P40</f>
        <v>303</v>
      </c>
      <c r="Q80" s="27">
        <f>NOT(ISERROR(Q40))*'FValue53-75'!Q53</f>
        <v>0.04</v>
      </c>
      <c r="R80" s="27">
        <f>NOT(ISERROR(R40))*'FValue53-75'!R53</f>
        <v>1</v>
      </c>
      <c r="S80" s="27">
        <f>NOT(ISERROR(S40))*'FValue53-75'!S53</f>
        <v>4</v>
      </c>
      <c r="T80" s="27">
        <f>NOT(ISERROR(T40))*'FValue53-75'!T53</f>
        <v>95</v>
      </c>
      <c r="U80" s="27">
        <f>NOT(ISERROR(U40))*'FValue53-75'!U53</f>
        <v>2</v>
      </c>
      <c r="V80" s="27">
        <f>NOT(ISERROR(V40))*'FValue53-75'!V53</f>
        <v>55</v>
      </c>
      <c r="W80" s="27">
        <f>NOT(ISERROR(W40))*'FValue53-75'!W40</f>
        <v>16</v>
      </c>
      <c r="X80" s="27">
        <f>NOT(ISERROR(X40))*'FValue53-75'!X40</f>
        <v>278</v>
      </c>
    </row>
    <row r="81" spans="1:24" ht="12">
      <c r="A81" s="29" t="s">
        <v>183</v>
      </c>
      <c r="C81" s="27">
        <f>NOT(ISERROR(C41))*'FValue53-75'!C41</f>
        <v>0</v>
      </c>
      <c r="D81" s="27">
        <f>NOT(ISERROR(D41))*'FValue53-75'!D41</f>
        <v>0</v>
      </c>
      <c r="E81" s="27">
        <f>NOT(ISERROR(E41))*'FValue53-75'!E41</f>
        <v>0</v>
      </c>
      <c r="F81" s="27">
        <f>NOT(ISERROR(F41))*'FValue53-75'!F41</f>
        <v>0</v>
      </c>
      <c r="G81" s="27">
        <f>NOT(ISERROR(G41))*'FValue53-75'!G41</f>
        <v>0</v>
      </c>
      <c r="H81" s="27">
        <f>NOT(ISERROR(H41))*'FValue53-75'!H41</f>
        <v>0</v>
      </c>
      <c r="I81" s="27">
        <f>NOT(ISERROR(I41))*'FValue53-75'!I41</f>
        <v>0</v>
      </c>
      <c r="J81" s="27">
        <f>NOT(ISERROR(J41))*'FValue53-75'!J41</f>
        <v>0</v>
      </c>
      <c r="K81" s="27">
        <f>NOT(ISERROR(K41))*'FValue53-75'!K41</f>
        <v>0</v>
      </c>
      <c r="L81" s="27">
        <f>NOT(ISERROR(L41))*'FValue53-75'!L41</f>
        <v>0</v>
      </c>
      <c r="M81" s="27">
        <f>NOT(ISERROR(M41))*'FValue53-75'!M41</f>
        <v>0</v>
      </c>
      <c r="N81" s="27">
        <f>NOT(ISERROR(N41))*'FValue53-75'!N41</f>
        <v>0</v>
      </c>
      <c r="O81" s="27">
        <f>NOT(ISERROR(O41))*'FValue53-75'!O41</f>
        <v>0</v>
      </c>
      <c r="P81" s="27">
        <f>NOT(ISERROR(P41))*'FValue53-75'!P41</f>
        <v>0</v>
      </c>
      <c r="Q81" s="27">
        <f>NOT(ISERROR(Q41))*'FValue53-75'!Q41</f>
        <v>0</v>
      </c>
      <c r="R81" s="27">
        <f>NOT(ISERROR(R41))*'FValue53-75'!R41</f>
        <v>80</v>
      </c>
      <c r="S81" s="27">
        <f>NOT(ISERROR(S41))*'FValue53-75'!S41</f>
        <v>145</v>
      </c>
      <c r="T81" s="27">
        <f>NOT(ISERROR(T41))*'FValue53-75'!T41</f>
        <v>245</v>
      </c>
      <c r="U81" s="27">
        <f>NOT(ISERROR(U41))*'FValue53-75'!U41</f>
        <v>277</v>
      </c>
      <c r="V81" s="27">
        <f>NOT(ISERROR(V41))*'FValue53-75'!V41</f>
        <v>784</v>
      </c>
      <c r="W81" s="27">
        <f>NOT(ISERROR(W41))*'FValue53-75'!W41</f>
        <v>1086</v>
      </c>
      <c r="X81" s="27">
        <f>NOT(ISERROR(X41))*'FValue53-75'!X41</f>
        <v>497</v>
      </c>
    </row>
    <row r="82" spans="1:24" ht="12">
      <c r="A82" s="29" t="s">
        <v>184</v>
      </c>
      <c r="C82" s="27">
        <f>NOT(ISERROR(C42))*'FValue53-75'!C42</f>
        <v>0</v>
      </c>
      <c r="D82" s="27">
        <f>NOT(ISERROR(D42))*'FValue53-75'!D42</f>
        <v>0</v>
      </c>
      <c r="E82" s="27">
        <f>NOT(ISERROR(E42))*'FValue53-75'!E42</f>
        <v>0</v>
      </c>
      <c r="F82" s="27">
        <f>NOT(ISERROR(F42))*'FValue53-75'!F42</f>
        <v>0</v>
      </c>
      <c r="G82" s="27">
        <f>NOT(ISERROR(G42))*'FValue53-75'!G42</f>
        <v>0</v>
      </c>
      <c r="H82" s="27">
        <f>NOT(ISERROR(H42))*'FValue53-75'!H42</f>
        <v>0</v>
      </c>
      <c r="I82" s="27">
        <f>NOT(ISERROR(I42))*'FValue53-75'!I42</f>
        <v>0</v>
      </c>
      <c r="J82" s="27">
        <f>NOT(ISERROR(J42))*'FValue53-75'!J42</f>
        <v>0</v>
      </c>
      <c r="K82" s="27">
        <f>NOT(ISERROR(K42))*'FValue53-75'!K42</f>
        <v>0</v>
      </c>
      <c r="L82" s="27">
        <f>NOT(ISERROR(L42))*'FValue53-75'!L42</f>
        <v>0</v>
      </c>
      <c r="M82" s="27">
        <f>NOT(ISERROR(M42))*'FValue53-75'!M42</f>
        <v>0</v>
      </c>
      <c r="N82" s="27">
        <f>NOT(ISERROR(N42))*'FValue53-75'!N42</f>
        <v>0</v>
      </c>
      <c r="O82" s="27">
        <f>NOT(ISERROR(O42))*'FValue53-75'!O42</f>
        <v>0</v>
      </c>
      <c r="P82" s="27">
        <f>NOT(ISERROR(P42))*'FValue53-75'!P42</f>
        <v>0</v>
      </c>
      <c r="Q82" s="27">
        <f>NOT(ISERROR(Q42))*'FValue53-75'!Q42</f>
        <v>0</v>
      </c>
      <c r="R82" s="27">
        <f>NOT(ISERROR(R42))*'FValue53-75'!R42</f>
        <v>0</v>
      </c>
      <c r="S82" s="27">
        <f>NOT(ISERROR(S42))*'FValue53-75'!S54</f>
        <v>0</v>
      </c>
      <c r="T82" s="27">
        <f>NOT(ISERROR(T42))*'FValue53-75'!T54</f>
        <v>231</v>
      </c>
      <c r="U82" s="27">
        <f>NOT(ISERROR(U42))*'FValue53-75'!U54</f>
        <v>65</v>
      </c>
      <c r="V82" s="27">
        <f>NOT(ISERROR(V42))*'FValue53-75'!V54</f>
        <v>224</v>
      </c>
      <c r="W82" s="27">
        <f>NOT(ISERROR(W42))*'FValue53-75'!W42</f>
        <v>256</v>
      </c>
      <c r="X82" s="27">
        <f>NOT(ISERROR(X42))*'FValue53-75'!X42</f>
        <v>724</v>
      </c>
    </row>
    <row r="83" spans="1:24" ht="12">
      <c r="A83" s="29" t="s">
        <v>78</v>
      </c>
      <c r="C83" s="27">
        <f>NOT(ISERROR(C43))*'FValue53-75'!C43</f>
        <v>0</v>
      </c>
      <c r="D83" s="27">
        <f>NOT(ISERROR(D43))*'FValue53-75'!D43</f>
        <v>0</v>
      </c>
      <c r="E83" s="27">
        <f>NOT(ISERROR(E43))*'FValue53-75'!E43</f>
        <v>0</v>
      </c>
      <c r="F83" s="27">
        <f>NOT(ISERROR(F43))*'FValue53-75'!F43</f>
        <v>0</v>
      </c>
      <c r="G83" s="27">
        <f>NOT(ISERROR(G43))*'FValue53-75'!G43</f>
        <v>0</v>
      </c>
      <c r="H83" s="27">
        <f>NOT(ISERROR(H43))*'FValue53-75'!H43</f>
        <v>0</v>
      </c>
      <c r="I83" s="27">
        <f>NOT(ISERROR(I43))*'FValue53-75'!I43</f>
        <v>0</v>
      </c>
      <c r="J83" s="27">
        <f>NOT(ISERROR(J43))*'FValue53-75'!J43</f>
        <v>0</v>
      </c>
      <c r="K83" s="27">
        <f>NOT(ISERROR(K43))*'FValue53-75'!K43</f>
        <v>0</v>
      </c>
      <c r="L83" s="27">
        <f>NOT(ISERROR(L43))*'FValue53-75'!L43</f>
        <v>0</v>
      </c>
      <c r="M83" s="27">
        <f>NOT(ISERROR(M43))*'FValue53-75'!M43</f>
        <v>0</v>
      </c>
      <c r="N83" s="27">
        <f>NOT(ISERROR(N43))*'FValue53-75'!N43</f>
        <v>0</v>
      </c>
      <c r="O83" s="27">
        <f>NOT(ISERROR(O43))*'FValue53-75'!O43</f>
        <v>0</v>
      </c>
      <c r="P83" s="27">
        <f>NOT(ISERROR(P43))*'FValue53-75'!P43</f>
        <v>0</v>
      </c>
      <c r="Q83" s="27">
        <f>NOT(ISERROR(Q43))*'FValue53-75'!Q55</f>
        <v>0</v>
      </c>
      <c r="R83" s="27">
        <f>NOT(ISERROR(R43))*'FValue53-75'!R55</f>
        <v>1</v>
      </c>
      <c r="S83" s="27">
        <f>NOT(ISERROR(S43))*'FValue53-75'!S55</f>
        <v>2</v>
      </c>
      <c r="T83" s="27">
        <f>NOT(ISERROR(T43))*'FValue53-75'!T55</f>
        <v>2</v>
      </c>
      <c r="U83" s="27">
        <f>NOT(ISERROR(U43))*'FValue53-75'!U55</f>
        <v>0</v>
      </c>
      <c r="V83" s="27">
        <f>NOT(ISERROR(V43))*'FValue53-75'!V55</f>
        <v>0</v>
      </c>
      <c r="W83" s="27">
        <f>NOT(ISERROR(W43))*'FValue53-75'!W43</f>
        <v>0</v>
      </c>
      <c r="X83" s="27">
        <f>NOT(ISERROR(X43))*'FValue53-75'!X43</f>
        <v>0</v>
      </c>
    </row>
    <row r="84" spans="1:24" ht="12">
      <c r="A84" s="29" t="s">
        <v>101</v>
      </c>
      <c r="C84" s="27">
        <f>NOT(ISERROR(C44))*'FValue53-75'!C44</f>
        <v>0</v>
      </c>
      <c r="D84" s="27">
        <f>NOT(ISERROR(D44))*'FValue53-75'!D44</f>
        <v>0</v>
      </c>
      <c r="E84" s="27">
        <f>NOT(ISERROR(E44))*'FValue53-75'!E44</f>
        <v>468.6</v>
      </c>
      <c r="F84" s="27">
        <f>NOT(ISERROR(F44))*'FValue53-75'!F44</f>
        <v>373.8</v>
      </c>
      <c r="G84" s="27">
        <f>NOT(ISERROR(G44))*'FValue53-75'!G44</f>
        <v>232.5</v>
      </c>
      <c r="H84" s="27">
        <f>NOT(ISERROR(H44))*'FValue53-75'!H44</f>
        <v>356.6</v>
      </c>
      <c r="I84" s="27">
        <f>NOT(ISERROR(I44))*'FValue53-75'!I44</f>
        <v>360.1</v>
      </c>
      <c r="J84" s="27">
        <f>NOT(ISERROR(J44))*'FValue53-75'!J44</f>
        <v>240</v>
      </c>
      <c r="K84" s="27">
        <f>NOT(ISERROR(K44))*'FValue53-75'!K44</f>
        <v>298.5</v>
      </c>
      <c r="L84" s="27">
        <f>NOT(ISERROR(L44))*'FValue53-75'!L44</f>
        <v>368.9</v>
      </c>
      <c r="M84" s="27">
        <f>NOT(ISERROR(M44))*'FValue53-75'!M44</f>
        <v>306</v>
      </c>
      <c r="N84" s="27">
        <f>NOT(ISERROR(N44))*'FValue53-75'!N44</f>
        <v>238</v>
      </c>
      <c r="O84" s="27">
        <f>NOT(ISERROR(O44))*'FValue53-75'!O44</f>
        <v>222</v>
      </c>
      <c r="P84" s="27">
        <f>NOT(ISERROR(P44))*'FValue53-75'!P44</f>
        <v>173</v>
      </c>
      <c r="Q84" s="27">
        <f>NOT(ISERROR(Q44))*'FValue53-75'!Q44</f>
        <v>152</v>
      </c>
      <c r="R84" s="27">
        <f>NOT(ISERROR(R44))*'FValue53-75'!R44</f>
        <v>217</v>
      </c>
      <c r="S84" s="27">
        <f>NOT(ISERROR(S44))*'FValue53-75'!S44</f>
        <v>53</v>
      </c>
      <c r="T84" s="27">
        <f>NOT(ISERROR(T44))*'FValue53-75'!T44</f>
        <v>161</v>
      </c>
      <c r="U84" s="27">
        <f>NOT(ISERROR(U44))*'FValue53-75'!U44</f>
        <v>170</v>
      </c>
      <c r="V84" s="27">
        <f>NOT(ISERROR(V44))*'FValue53-75'!V44</f>
        <v>29</v>
      </c>
      <c r="W84" s="27">
        <f>NOT(ISERROR(W44))*'FValue53-75'!W44</f>
        <v>16</v>
      </c>
      <c r="X84" s="27">
        <f>NOT(ISERROR(X44))*'FValue53-75'!X44</f>
        <v>22</v>
      </c>
    </row>
    <row r="85" spans="1:24" ht="12">
      <c r="A85" s="29" t="s">
        <v>102</v>
      </c>
      <c r="C85" s="27">
        <f>NOT(ISERROR(C45))*'FValue53-75'!C45</f>
        <v>0</v>
      </c>
      <c r="D85" s="27">
        <f>NOT(ISERROR(D45))*'FValue53-75'!D45</f>
        <v>0</v>
      </c>
      <c r="E85" s="27">
        <f>NOT(ISERROR(E45))*'FValue53-75'!E45</f>
        <v>141.1</v>
      </c>
      <c r="F85" s="27">
        <f>NOT(ISERROR(F45))*'FValue53-75'!F45</f>
        <v>115.4</v>
      </c>
      <c r="G85" s="27">
        <f>NOT(ISERROR(G45))*'FValue53-75'!G45</f>
        <v>54.4</v>
      </c>
      <c r="H85" s="27">
        <f>NOT(ISERROR(H45))*'FValue53-75'!H45</f>
        <v>38.3</v>
      </c>
      <c r="I85" s="27">
        <f>NOT(ISERROR(I45))*'FValue53-75'!I45</f>
        <v>27.6</v>
      </c>
      <c r="J85" s="27">
        <f>NOT(ISERROR(J45))*'FValue53-75'!J45</f>
        <v>72.1</v>
      </c>
      <c r="K85" s="27">
        <f>NOT(ISERROR(K45))*'FValue53-75'!K45</f>
        <v>4.7</v>
      </c>
      <c r="L85" s="27">
        <f>NOT(ISERROR(L45))*'FValue53-75'!L45</f>
        <v>4.1</v>
      </c>
      <c r="M85" s="27">
        <f>NOT(ISERROR(M45))*'FValue53-75'!M45</f>
        <v>33</v>
      </c>
      <c r="N85" s="27">
        <f>NOT(ISERROR(N45))*'FValue53-75'!N45</f>
        <v>22</v>
      </c>
      <c r="O85" s="27">
        <f>NOT(ISERROR(O45))*'FValue53-75'!O45</f>
        <v>140</v>
      </c>
      <c r="P85" s="27">
        <f>NOT(ISERROR(P45))*'FValue53-75'!P45</f>
        <v>440</v>
      </c>
      <c r="Q85" s="27">
        <f>NOT(ISERROR(Q45))*'FValue53-75'!Q45</f>
        <v>666</v>
      </c>
      <c r="R85" s="27">
        <f>NOT(ISERROR(R45))*'FValue53-75'!R45</f>
        <v>484</v>
      </c>
      <c r="S85" s="27">
        <f>NOT(ISERROR(S45))*'FValue53-75'!S45</f>
        <v>536</v>
      </c>
      <c r="T85" s="27">
        <f>NOT(ISERROR(T45))*'FValue53-75'!T45</f>
        <v>405</v>
      </c>
      <c r="U85" s="27">
        <f>NOT(ISERROR(U45))*'FValue53-75'!U45</f>
        <v>358</v>
      </c>
      <c r="V85" s="27">
        <f>NOT(ISERROR(V45))*'FValue53-75'!V45</f>
        <v>0</v>
      </c>
      <c r="W85" s="27">
        <f>NOT(ISERROR(W45))*'FValue53-75'!W45</f>
        <v>0</v>
      </c>
      <c r="X85" s="27">
        <f>NOT(ISERROR(X45))*'FValue53-75'!X45</f>
        <v>0</v>
      </c>
    </row>
    <row r="86" spans="1:24" ht="12">
      <c r="A86" s="29" t="s">
        <v>199</v>
      </c>
      <c r="C86" s="27">
        <f>NOT(ISERROR(C46))*'FValue53-75'!C46</f>
        <v>0</v>
      </c>
      <c r="D86" s="27">
        <f>NOT(ISERROR(D46))*'FValue53-75'!D46</f>
        <v>0</v>
      </c>
      <c r="E86" s="27">
        <f>NOT(ISERROR(E46))*'FValue53-75'!E46</f>
        <v>65.3</v>
      </c>
      <c r="F86" s="27">
        <f>NOT(ISERROR(F46))*'FValue53-75'!F46</f>
        <v>87.8</v>
      </c>
      <c r="G86" s="27">
        <f>NOT(ISERROR(G46))*'FValue53-75'!G46</f>
        <v>167.1</v>
      </c>
      <c r="H86" s="27">
        <f>NOT(ISERROR(H46))*'FValue53-75'!H46</f>
        <v>57</v>
      </c>
      <c r="I86" s="27">
        <f>NOT(ISERROR(I46))*'FValue53-75'!I46</f>
        <v>115.5</v>
      </c>
      <c r="J86" s="27">
        <f>NOT(ISERROR(J46))*'FValue53-75'!J46</f>
        <v>132.8</v>
      </c>
      <c r="K86" s="27">
        <f>NOT(ISERROR(K46))*'FValue53-75'!K46</f>
        <v>226.8</v>
      </c>
      <c r="L86" s="27">
        <f>NOT(ISERROR(L46))*'FValue53-75'!L46</f>
        <v>333.5</v>
      </c>
      <c r="M86" s="27">
        <f>NOT(ISERROR(M46))*'FValue53-75'!M46</f>
        <v>862</v>
      </c>
      <c r="N86" s="27">
        <f>NOT(ISERROR(N46))*'FValue53-75'!N46</f>
        <v>903</v>
      </c>
      <c r="O86" s="27">
        <f>NOT(ISERROR(O46))*'FValue53-75'!O46</f>
        <v>549</v>
      </c>
      <c r="P86" s="27">
        <f>NOT(ISERROR(P46))*'FValue53-75'!P46</f>
        <v>366</v>
      </c>
      <c r="Q86" s="27">
        <f>NOT(ISERROR(Q46))*'FValue53-75'!Q46</f>
        <v>168</v>
      </c>
      <c r="R86" s="27">
        <f>NOT(ISERROR(R46))*'FValue53-75'!R46</f>
        <v>818</v>
      </c>
      <c r="S86" s="27">
        <f>NOT(ISERROR(S46))*'FValue53-75'!S46</f>
        <v>763</v>
      </c>
      <c r="T86" s="27">
        <f>NOT(ISERROR(T46))*'FValue53-75'!T46</f>
        <v>598</v>
      </c>
      <c r="U86" s="27">
        <f>NOT(ISERROR(U46))*'FValue53-75'!U46</f>
        <v>434</v>
      </c>
      <c r="V86" s="27">
        <f>NOT(ISERROR(V46))*'FValue53-75'!V46</f>
        <v>461</v>
      </c>
      <c r="W86" s="27">
        <f>NOT(ISERROR(W46))*'FValue53-75'!W46</f>
        <v>685</v>
      </c>
      <c r="X86" s="27">
        <f>NOT(ISERROR(X46))*'FValue53-75'!X46</f>
        <v>1630</v>
      </c>
    </row>
    <row r="87" spans="1:24" ht="12">
      <c r="A87" s="29" t="s">
        <v>104</v>
      </c>
      <c r="C87" s="27">
        <f>NOT(ISERROR(C47))*'FValue53-75'!C47</f>
        <v>0</v>
      </c>
      <c r="D87" s="27">
        <f>NOT(ISERROR(D47))*'FValue53-75'!D47</f>
        <v>0</v>
      </c>
      <c r="E87" s="27">
        <f>NOT(ISERROR(E47))*'FValue53-75'!E47</f>
        <v>0</v>
      </c>
      <c r="F87" s="27">
        <f>NOT(ISERROR(F47))*'FValue53-75'!F47</f>
        <v>0</v>
      </c>
      <c r="G87" s="27">
        <f>NOT(ISERROR(G47))*'FValue53-75'!G47</f>
        <v>0</v>
      </c>
      <c r="H87" s="27">
        <f>NOT(ISERROR(H47))*'FValue53-75'!H47</f>
        <v>0</v>
      </c>
      <c r="I87" s="27">
        <f>NOT(ISERROR(I47))*'FValue53-75'!I47</f>
        <v>0</v>
      </c>
      <c r="J87" s="27">
        <f>NOT(ISERROR(J47))*'FValue53-75'!J47</f>
        <v>0</v>
      </c>
      <c r="K87" s="27">
        <f>NOT(ISERROR(K47))*'FValue53-75'!K47</f>
        <v>0</v>
      </c>
      <c r="L87" s="27">
        <f>NOT(ISERROR(L47))*'FValue53-75'!L47</f>
        <v>0</v>
      </c>
      <c r="M87" s="27">
        <f>NOT(ISERROR(M47))*'FValue53-75'!M47</f>
        <v>0</v>
      </c>
      <c r="N87" s="27">
        <f>NOT(ISERROR(N47))*'FValue53-75'!N47</f>
        <v>0</v>
      </c>
      <c r="O87" s="27">
        <f>NOT(ISERROR(O47))*'FValue53-75'!O47</f>
        <v>0</v>
      </c>
      <c r="P87" s="27">
        <f>NOT(ISERROR(P47))*'FValue53-75'!P47</f>
        <v>0</v>
      </c>
      <c r="Q87" s="27">
        <f>NOT(ISERROR(Q47))*'FValue53-75'!Q47</f>
        <v>0</v>
      </c>
      <c r="R87" s="27">
        <f>NOT(ISERROR(R47))*'FValue53-75'!R47</f>
        <v>0</v>
      </c>
      <c r="S87" s="27">
        <f>NOT(ISERROR(S47))*'FValue53-75'!S47</f>
        <v>35</v>
      </c>
      <c r="T87" s="27">
        <f>NOT(ISERROR(T47))*'FValue53-75'!T47</f>
        <v>0</v>
      </c>
      <c r="U87" s="27">
        <f>NOT(ISERROR(U47))*'FValue53-75'!U47</f>
        <v>0</v>
      </c>
      <c r="V87" s="27">
        <f>NOT(ISERROR(V47))*'FValue53-75'!V47</f>
        <v>0</v>
      </c>
      <c r="W87" s="27">
        <f>NOT(ISERROR(W47))*'FValue53-75'!W47</f>
        <v>120</v>
      </c>
      <c r="X87" s="27">
        <f>NOT(ISERROR(X47))*'FValue53-75'!X47</f>
        <v>0</v>
      </c>
    </row>
    <row r="88" spans="1:24" ht="12">
      <c r="A88" s="44" t="s">
        <v>206</v>
      </c>
      <c r="B88" s="44"/>
      <c r="C88" s="44">
        <f>SUM(C52:C87)</f>
        <v>14703.400000000005</v>
      </c>
      <c r="D88" s="44">
        <f>SUM(D52:D87)</f>
        <v>13647.7</v>
      </c>
      <c r="E88" s="44">
        <f>SUM(E52:E87)</f>
        <v>15081.5</v>
      </c>
      <c r="F88" s="44">
        <f>SUM(F52:F87)</f>
        <v>13670.8</v>
      </c>
      <c r="G88" s="44">
        <f>SUM(G52:G87)</f>
        <v>11275.200000000003</v>
      </c>
      <c r="H88" s="44">
        <f>SUM(H52:H87)</f>
        <v>14528.999999999998</v>
      </c>
      <c r="I88" s="44">
        <f>SUM(I52:I87)</f>
        <v>15838.199999999999</v>
      </c>
      <c r="J88" s="44">
        <f>SUM(J52:J87)</f>
        <v>14788.599999999999</v>
      </c>
      <c r="K88" s="44">
        <f>SUM(K52:K87)</f>
        <v>17449.800000000003</v>
      </c>
      <c r="L88" s="44">
        <f>SUM(L52:L87)</f>
        <v>20427.1</v>
      </c>
      <c r="M88" s="44">
        <f>SUM(M52:M87)</f>
        <v>22873</v>
      </c>
      <c r="N88" s="44">
        <f>SUM(N52:N87)</f>
        <v>24100</v>
      </c>
      <c r="O88" s="44">
        <f>SUM(O52:O87)</f>
        <v>26575</v>
      </c>
      <c r="P88" s="44">
        <f>SUM(P52:P87)</f>
        <v>28922</v>
      </c>
      <c r="Q88" s="44">
        <f>SUM(Q52:Q87)</f>
        <v>28766.04</v>
      </c>
      <c r="R88" s="44">
        <f>SUM(R52:R87)</f>
        <v>30757</v>
      </c>
      <c r="S88" s="44">
        <f>SUM(S52:S87)</f>
        <v>36373</v>
      </c>
      <c r="T88" s="44">
        <f>SUM(T52:T87)</f>
        <v>36801</v>
      </c>
      <c r="U88" s="44">
        <f>SUM(U52:U87)</f>
        <v>36540</v>
      </c>
      <c r="V88" s="44">
        <f>SUM(V52:V87)</f>
        <v>47767</v>
      </c>
      <c r="W88" s="44">
        <f>SUM(W52:W87)</f>
        <v>42902</v>
      </c>
      <c r="X88" s="44">
        <f>SUM(X52:X87)</f>
        <v>45635</v>
      </c>
    </row>
    <row r="89" spans="1:24" ht="1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ht="12.75">
      <c r="A90" s="42" t="s">
        <v>207</v>
      </c>
    </row>
    <row r="92" ht="12">
      <c r="A92" s="29" t="s">
        <v>67</v>
      </c>
    </row>
    <row r="93" spans="1:24" ht="12">
      <c r="A93" s="29" t="s">
        <v>160</v>
      </c>
      <c r="C93" s="27">
        <f>NOT(ISERROR(C12))*'FValue53-75'!B12</f>
        <v>9.7</v>
      </c>
      <c r="D93" s="27">
        <f>NOT(ISERROR(D12))*'FValue53-75'!C12</f>
        <v>8</v>
      </c>
      <c r="E93" s="27">
        <f>NOT(ISERROR(E12))*'FValue53-75'!D12</f>
        <v>7.5</v>
      </c>
      <c r="F93" s="27">
        <f>NOT(ISERROR(F12))*'FValue53-75'!E12</f>
        <v>9.5</v>
      </c>
      <c r="G93" s="27">
        <f>NOT(ISERROR(G12))*'FValue53-75'!F12</f>
        <v>11.3</v>
      </c>
      <c r="H93" s="27">
        <f>NOT(ISERROR(H12))*'FValue53-75'!G12</f>
        <v>15.3</v>
      </c>
      <c r="I93" s="27">
        <f>NOT(ISERROR(I12))*'FValue53-75'!H12</f>
        <v>19.6</v>
      </c>
      <c r="J93" s="27">
        <f>NOT(ISERROR(J12))*'FValue53-75'!I12</f>
        <v>13.7</v>
      </c>
      <c r="K93" s="27">
        <f>NOT(ISERROR(K12))*'FValue53-75'!J12</f>
        <v>19.3</v>
      </c>
      <c r="L93" s="27">
        <f>NOT(ISERROR(L12))*'FValue53-75'!K12</f>
        <v>17.8</v>
      </c>
      <c r="M93" s="27">
        <f>NOT(ISERROR(M12))*'FValue53-75'!L12</f>
        <v>27.2</v>
      </c>
      <c r="N93" s="27">
        <f>NOT(ISERROR(N12))*'FValue53-75'!M12</f>
        <v>27</v>
      </c>
      <c r="O93" s="27">
        <f>NOT(ISERROR(O12))*'FValue53-75'!N12</f>
        <v>52</v>
      </c>
      <c r="P93" s="27">
        <f>NOT(ISERROR(P12))*'FValue53-75'!O12</f>
        <v>65</v>
      </c>
      <c r="Q93" s="27">
        <f>NOT(ISERROR(Q12))*'FValue53-75'!P12</f>
        <v>74</v>
      </c>
      <c r="R93" s="27">
        <f>NOT(ISERROR(R12))*'FValue53-75'!Q12</f>
        <v>93</v>
      </c>
      <c r="S93" s="27">
        <f>NOT(ISERROR(S12))*'FValue53-75'!R12</f>
        <v>133</v>
      </c>
      <c r="T93" s="27">
        <f>NOT(ISERROR(T12))*'FValue53-75'!S12</f>
        <v>120</v>
      </c>
      <c r="U93" s="27">
        <f>NOT(ISERROR(U12))*'FValue53-75'!T12</f>
        <v>212</v>
      </c>
      <c r="V93" s="27">
        <f>NOT(ISERROR(V12))*'FValue53-75'!U12</f>
        <v>186</v>
      </c>
      <c r="W93" s="27">
        <f>NOT(ISERROR(W12))*'FValue53-75'!V12</f>
        <v>206</v>
      </c>
      <c r="X93" s="27">
        <f>NOT(ISERROR(X12))*'FValue53-75'!W12</f>
        <v>239</v>
      </c>
    </row>
    <row r="94" spans="1:24" ht="12">
      <c r="A94" s="29" t="s">
        <v>161</v>
      </c>
      <c r="C94" s="27">
        <f>NOT(ISERROR(C13))*'FValue53-75'!B13</f>
        <v>7421.2</v>
      </c>
      <c r="D94" s="27">
        <f>NOT(ISERROR(D13))*'FValue53-75'!C13</f>
        <v>9750.7</v>
      </c>
      <c r="E94" s="27">
        <f>NOT(ISERROR(E13))*'FValue53-75'!D13</f>
        <v>8251.9</v>
      </c>
      <c r="F94" s="27">
        <f>NOT(ISERROR(F13))*'FValue53-75'!E13</f>
        <v>8882.1</v>
      </c>
      <c r="G94" s="27">
        <f>NOT(ISERROR(G13))*'FValue53-75'!F13</f>
        <v>8708.6</v>
      </c>
      <c r="H94" s="27">
        <f>NOT(ISERROR(H13))*'FValue53-75'!G13</f>
        <v>6360.2</v>
      </c>
      <c r="I94" s="27">
        <f>NOT(ISERROR(I13))*'FValue53-75'!H13</f>
        <v>9688</v>
      </c>
      <c r="J94" s="27">
        <f>NOT(ISERROR(J13))*'FValue53-75'!I13</f>
        <v>10344.3</v>
      </c>
      <c r="K94" s="27">
        <f>NOT(ISERROR(K13))*'FValue53-75'!J13</f>
        <v>9028.2</v>
      </c>
      <c r="L94" s="27">
        <f>NOT(ISERROR(L13))*'FValue53-75'!K13</f>
        <v>10945.1</v>
      </c>
      <c r="M94" s="27">
        <f>NOT(ISERROR(M13))*'FValue53-75'!L13</f>
        <v>12944.3</v>
      </c>
      <c r="N94" s="27">
        <f>NOT(ISERROR(N13))*'FValue53-75'!M13</f>
        <v>13691</v>
      </c>
      <c r="O94" s="27">
        <f>NOT(ISERROR(O13))*'FValue53-75'!N13</f>
        <v>13460</v>
      </c>
      <c r="P94" s="27">
        <f>NOT(ISERROR(P13))*'FValue53-75'!O13</f>
        <v>14590</v>
      </c>
      <c r="Q94" s="27">
        <f>NOT(ISERROR(Q13))*'FValue53-75'!P13</f>
        <v>14205</v>
      </c>
      <c r="R94" s="27">
        <f>NOT(ISERROR(R13))*'FValue53-75'!Q13</f>
        <v>13657</v>
      </c>
      <c r="S94" s="27">
        <f>NOT(ISERROR(S13))*'FValue53-75'!R13</f>
        <v>11480</v>
      </c>
      <c r="T94" s="27">
        <f>NOT(ISERROR(T13))*'FValue53-75'!S13</f>
        <v>11847</v>
      </c>
      <c r="U94" s="27">
        <f>NOT(ISERROR(U13))*'FValue53-75'!T13</f>
        <v>13554</v>
      </c>
      <c r="V94" s="27">
        <f>NOT(ISERROR(V13))*'FValue53-75'!U13</f>
        <v>13022</v>
      </c>
      <c r="W94" s="27">
        <f>NOT(ISERROR(W13))*'FValue53-75'!V13</f>
        <v>15351</v>
      </c>
      <c r="X94" s="27">
        <f>NOT(ISERROR(X13))*'FValue53-75'!W13</f>
        <v>15032</v>
      </c>
    </row>
    <row r="95" spans="1:24" ht="12">
      <c r="A95" s="29" t="s">
        <v>162</v>
      </c>
      <c r="C95" s="27">
        <f>NOT(ISERROR(C14))*'FValue53-75'!B14</f>
        <v>455.2</v>
      </c>
      <c r="D95" s="27">
        <f>NOT(ISERROR(D14))*'FValue53-75'!C14</f>
        <v>1189.7</v>
      </c>
      <c r="E95" s="27">
        <f>NOT(ISERROR(E14))*'FValue53-75'!D14</f>
        <v>1392</v>
      </c>
      <c r="F95" s="27">
        <f>NOT(ISERROR(F14))*'FValue53-75'!E14</f>
        <v>1669.8</v>
      </c>
      <c r="G95" s="27">
        <f>NOT(ISERROR(G14))*'FValue53-75'!F14</f>
        <v>1000</v>
      </c>
      <c r="H95" s="27">
        <f>NOT(ISERROR(H14))*'FValue53-75'!G14</f>
        <v>712.6</v>
      </c>
      <c r="I95" s="27">
        <f>NOT(ISERROR(I14))*'FValue53-75'!H14</f>
        <v>668.4</v>
      </c>
      <c r="J95" s="27">
        <f>NOT(ISERROR(J14))*'FValue53-75'!I14</f>
        <v>591.8</v>
      </c>
      <c r="K95" s="27">
        <f>NOT(ISERROR(K14))*'FValue53-75'!J14</f>
        <v>1052.2</v>
      </c>
      <c r="L95" s="27">
        <f>NOT(ISERROR(L14))*'FValue53-75'!K14</f>
        <v>1030.7</v>
      </c>
      <c r="M95" s="27">
        <f>NOT(ISERROR(M14))*'FValue53-75'!L14</f>
        <v>422.4</v>
      </c>
      <c r="N95" s="27">
        <f>NOT(ISERROR(N14))*'FValue53-75'!M14</f>
        <v>361</v>
      </c>
      <c r="O95" s="27">
        <f>NOT(ISERROR(O14))*'FValue53-75'!N14</f>
        <v>247</v>
      </c>
      <c r="P95" s="27">
        <f>NOT(ISERROR(P14))*'FValue53-75'!O14</f>
        <v>164</v>
      </c>
      <c r="Q95" s="27">
        <f>NOT(ISERROR(Q14))*'FValue53-75'!P14</f>
        <v>156</v>
      </c>
      <c r="R95" s="27">
        <f>NOT(ISERROR(R14))*'FValue53-75'!Q14</f>
        <v>111</v>
      </c>
      <c r="S95" s="27">
        <f>NOT(ISERROR(S14))*'FValue53-75'!R14</f>
        <v>190</v>
      </c>
      <c r="T95" s="27">
        <f>NOT(ISERROR(T14))*'FValue53-75'!S14</f>
        <v>210</v>
      </c>
      <c r="U95" s="27">
        <f>NOT(ISERROR(U14))*'FValue53-75'!T14</f>
        <v>198</v>
      </c>
      <c r="V95" s="27">
        <f>NOT(ISERROR(V14))*'FValue53-75'!U14</f>
        <v>112</v>
      </c>
      <c r="W95" s="27">
        <f>NOT(ISERROR(W14))*'FValue53-75'!V14</f>
        <v>126</v>
      </c>
      <c r="X95" s="27">
        <f>NOT(ISERROR(X14))*'FValue53-75'!W14</f>
        <v>102</v>
      </c>
    </row>
    <row r="96" spans="1:24" ht="12">
      <c r="A96" s="29" t="s">
        <v>163</v>
      </c>
      <c r="C96" s="27">
        <f>NOT(ISERROR(C15))*'FValue53-75'!B15</f>
        <v>63.6</v>
      </c>
      <c r="D96" s="27">
        <f>NOT(ISERROR(D15))*'FValue53-75'!C15</f>
        <v>51.7</v>
      </c>
      <c r="E96" s="27">
        <f>NOT(ISERROR(E15))*'FValue53-75'!D15</f>
        <v>70.4</v>
      </c>
      <c r="F96" s="27">
        <f>NOT(ISERROR(F15))*'FValue53-75'!E15</f>
        <v>76.1</v>
      </c>
      <c r="G96" s="27">
        <f>NOT(ISERROR(G15))*'FValue53-75'!F15</f>
        <v>98.4</v>
      </c>
      <c r="H96" s="27">
        <f>NOT(ISERROR(H15))*'FValue53-75'!G15</f>
        <v>58.5</v>
      </c>
      <c r="I96" s="27">
        <f>NOT(ISERROR(I15))*'FValue53-75'!H15</f>
        <v>77.3</v>
      </c>
      <c r="J96" s="27">
        <f>NOT(ISERROR(J15))*'FValue53-75'!I15</f>
        <v>65.1</v>
      </c>
      <c r="K96" s="27">
        <f>NOT(ISERROR(K15))*'FValue53-75'!J15</f>
        <v>110.9</v>
      </c>
      <c r="L96" s="27">
        <f>NOT(ISERROR(L15))*'FValue53-75'!K15</f>
        <v>199.6</v>
      </c>
      <c r="M96" s="27">
        <f>NOT(ISERROR(M15))*'FValue53-75'!L15</f>
        <v>161.3</v>
      </c>
      <c r="N96" s="27">
        <f>NOT(ISERROR(N15))*'FValue53-75'!M15</f>
        <v>191</v>
      </c>
      <c r="O96" s="27">
        <f>NOT(ISERROR(O15))*'FValue53-75'!N15</f>
        <v>163</v>
      </c>
      <c r="P96" s="27">
        <f>NOT(ISERROR(P15))*'FValue53-75'!O15</f>
        <v>171</v>
      </c>
      <c r="Q96" s="27">
        <f>NOT(ISERROR(Q15))*'FValue53-75'!P15</f>
        <v>167</v>
      </c>
      <c r="R96" s="27">
        <f>NOT(ISERROR(R15))*'FValue53-75'!Q15</f>
        <v>141</v>
      </c>
      <c r="S96" s="27">
        <f>NOT(ISERROR(S15))*'FValue53-75'!R15</f>
        <v>199</v>
      </c>
      <c r="T96" s="27">
        <f>NOT(ISERROR(T15))*'FValue53-75'!S15</f>
        <v>215</v>
      </c>
      <c r="U96" s="27">
        <f>NOT(ISERROR(U15))*'FValue53-75'!T15</f>
        <v>172</v>
      </c>
      <c r="V96" s="27">
        <f>NOT(ISERROR(V15))*'FValue53-75'!U15</f>
        <v>161</v>
      </c>
      <c r="W96" s="27">
        <f>NOT(ISERROR(W15))*'FValue53-75'!V15</f>
        <v>406</v>
      </c>
      <c r="X96" s="27">
        <f>NOT(ISERROR(X15))*'FValue53-75'!W15</f>
        <v>414</v>
      </c>
    </row>
    <row r="97" spans="1:24" ht="12">
      <c r="A97" s="29" t="s">
        <v>164</v>
      </c>
      <c r="C97" s="27">
        <f>NOT(ISERROR(C16))*'FValue53-75'!B16</f>
        <v>512.7</v>
      </c>
      <c r="D97" s="27">
        <f>NOT(ISERROR(D16))*'FValue53-75'!C16</f>
        <v>293.4</v>
      </c>
      <c r="E97" s="27">
        <f>NOT(ISERROR(E16))*'FValue53-75'!D16</f>
        <v>568.7</v>
      </c>
      <c r="F97" s="27">
        <f>NOT(ISERROR(F16))*'FValue53-75'!E16</f>
        <v>624.3</v>
      </c>
      <c r="G97" s="27">
        <f>NOT(ISERROR(G16))*'FValue53-75'!F16</f>
        <v>636.5</v>
      </c>
      <c r="H97" s="27">
        <f>NOT(ISERROR(H16))*'FValue53-75'!G16</f>
        <v>749.7</v>
      </c>
      <c r="I97" s="27">
        <f>NOT(ISERROR(I16))*'FValue53-75'!H16</f>
        <v>853.7</v>
      </c>
      <c r="J97" s="27">
        <f>NOT(ISERROR(J16))*'FValue53-75'!I16</f>
        <v>1184.9</v>
      </c>
      <c r="K97" s="27">
        <f>NOT(ISERROR(K16))*'FValue53-75'!J16</f>
        <v>946.2</v>
      </c>
      <c r="L97" s="27">
        <f>NOT(ISERROR(L16))*'FValue53-75'!K16</f>
        <v>1036.3</v>
      </c>
      <c r="M97" s="27">
        <f>NOT(ISERROR(M16))*'FValue53-75'!L16</f>
        <v>1516.4</v>
      </c>
      <c r="N97" s="27">
        <f>NOT(ISERROR(N16))*'FValue53-75'!M16</f>
        <v>2059</v>
      </c>
      <c r="O97" s="27">
        <f>NOT(ISERROR(O16))*'FValue53-75'!N16</f>
        <v>2886</v>
      </c>
      <c r="P97" s="27">
        <f>NOT(ISERROR(P16))*'FValue53-75'!O16</f>
        <v>3341</v>
      </c>
      <c r="Q97" s="27">
        <f>NOT(ISERROR(Q16))*'FValue53-75'!P16</f>
        <v>4380</v>
      </c>
      <c r="R97" s="27">
        <f>NOT(ISERROR(R16))*'FValue53-75'!Q16</f>
        <v>4288</v>
      </c>
      <c r="S97" s="27">
        <f>NOT(ISERROR(S16))*'FValue53-75'!R16</f>
        <v>6748</v>
      </c>
      <c r="T97" s="27">
        <f>NOT(ISERROR(T16))*'FValue53-75'!S16</f>
        <v>9985</v>
      </c>
      <c r="U97" s="27">
        <f>NOT(ISERROR(U16))*'FValue53-75'!T16</f>
        <v>0</v>
      </c>
      <c r="V97" s="27">
        <f>NOT(ISERROR(V16))*'FValue53-75'!U16</f>
        <v>0</v>
      </c>
      <c r="W97" s="27">
        <f>NOT(ISERROR(W16))*'FValue53-75'!V16</f>
        <v>0</v>
      </c>
      <c r="X97" s="27">
        <f>NOT(ISERROR(X16))*'FValue53-75'!W16</f>
        <v>0</v>
      </c>
    </row>
    <row r="98" spans="1:24" ht="12">
      <c r="A98" s="29" t="s">
        <v>165</v>
      </c>
      <c r="C98" s="27">
        <f>NOT(ISERROR(C17))*'FValue53-75'!B17</f>
        <v>0</v>
      </c>
      <c r="D98" s="27">
        <f>NOT(ISERROR(D17))*'FValue53-75'!C17</f>
        <v>0</v>
      </c>
      <c r="E98" s="27">
        <f>NOT(ISERROR(E17))*'FValue53-75'!D17</f>
        <v>0</v>
      </c>
      <c r="F98" s="27">
        <f>NOT(ISERROR(F17))*'FValue53-75'!E17</f>
        <v>0</v>
      </c>
      <c r="G98" s="27">
        <f>NOT(ISERROR(G17))*'FValue53-75'!F17</f>
        <v>0</v>
      </c>
      <c r="H98" s="27">
        <f>NOT(ISERROR(H17))*'FValue53-75'!G17</f>
        <v>0</v>
      </c>
      <c r="I98" s="27">
        <f>NOT(ISERROR(I17))*'FValue53-75'!H17</f>
        <v>0</v>
      </c>
      <c r="J98" s="27">
        <f>NOT(ISERROR(J17))*'FValue53-75'!I17</f>
        <v>0</v>
      </c>
      <c r="K98" s="27">
        <f>NOT(ISERROR(K17))*'FValue53-75'!J17</f>
        <v>0</v>
      </c>
      <c r="L98" s="27">
        <f>NOT(ISERROR(L17))*'FValue53-75'!K17</f>
        <v>0</v>
      </c>
      <c r="M98" s="27">
        <f>NOT(ISERROR(M17))*'FValue53-75'!L17</f>
        <v>0</v>
      </c>
      <c r="N98" s="27">
        <f>NOT(ISERROR(N17))*'FValue53-75'!M17</f>
        <v>0</v>
      </c>
      <c r="O98" s="27">
        <f>NOT(ISERROR(O17))*'FValue53-75'!N17</f>
        <v>0</v>
      </c>
      <c r="P98" s="27">
        <f>NOT(ISERROR(P17))*'FValue53-75'!O17</f>
        <v>0</v>
      </c>
      <c r="Q98" s="27">
        <f>NOT(ISERROR(Q17))*'FValue53-75'!P17</f>
        <v>0</v>
      </c>
      <c r="R98" s="27">
        <f>NOT(ISERROR(R17))*'FValue53-75'!Q17</f>
        <v>0</v>
      </c>
      <c r="S98" s="27">
        <f>NOT(ISERROR(S17))*'FValue53-75'!R17</f>
        <v>0</v>
      </c>
      <c r="T98" s="27">
        <f>NOT(ISERROR(T17))*'FValue53-75'!S17</f>
        <v>0</v>
      </c>
      <c r="U98" s="27">
        <f>NOT(ISERROR(U17))*'FValue53-75'!T17</f>
        <v>5968</v>
      </c>
      <c r="V98" s="27">
        <f>NOT(ISERROR(V17))*'FValue53-75'!U17</f>
        <v>5483</v>
      </c>
      <c r="W98" s="27">
        <f>NOT(ISERROR(W17))*'FValue53-75'!V17</f>
        <v>7812</v>
      </c>
      <c r="X98" s="27">
        <f>NOT(ISERROR(X17))*'FValue53-75'!W17</f>
        <v>7516</v>
      </c>
    </row>
    <row r="99" spans="1:24" ht="12">
      <c r="A99" s="29" t="s">
        <v>166</v>
      </c>
      <c r="C99" s="27">
        <f>NOT(ISERROR(C18))*'FValue53-75'!B18</f>
        <v>0</v>
      </c>
      <c r="D99" s="27">
        <f>NOT(ISERROR(D18))*'FValue53-75'!C18</f>
        <v>0</v>
      </c>
      <c r="E99" s="27">
        <f>NOT(ISERROR(E18))*'FValue53-75'!D18</f>
        <v>0</v>
      </c>
      <c r="F99" s="27">
        <f>NOT(ISERROR(F18))*'FValue53-75'!E18</f>
        <v>0</v>
      </c>
      <c r="G99" s="27">
        <f>NOT(ISERROR(G18))*'FValue53-75'!F18</f>
        <v>0</v>
      </c>
      <c r="H99" s="27">
        <f>NOT(ISERROR(H18))*'FValue53-75'!G18</f>
        <v>0</v>
      </c>
      <c r="I99" s="27">
        <f>NOT(ISERROR(I18))*'FValue53-75'!H18</f>
        <v>0</v>
      </c>
      <c r="J99" s="27">
        <f>NOT(ISERROR(J18))*'FValue53-75'!I18</f>
        <v>0</v>
      </c>
      <c r="K99" s="27">
        <f>NOT(ISERROR(K18))*'FValue53-75'!J18</f>
        <v>0</v>
      </c>
      <c r="L99" s="27">
        <f>NOT(ISERROR(L18))*'FValue53-75'!K18</f>
        <v>0</v>
      </c>
      <c r="M99" s="27">
        <f>NOT(ISERROR(M18))*'FValue53-75'!L18</f>
        <v>0</v>
      </c>
      <c r="N99" s="27">
        <f>NOT(ISERROR(N18))*'FValue53-75'!M18</f>
        <v>0</v>
      </c>
      <c r="O99" s="27">
        <f>NOT(ISERROR(O18))*'FValue53-75'!N18</f>
        <v>0</v>
      </c>
      <c r="P99" s="27">
        <f>NOT(ISERROR(P18))*'FValue53-75'!O18</f>
        <v>0</v>
      </c>
      <c r="Q99" s="27">
        <f>NOT(ISERROR(Q18))*'FValue53-75'!P18</f>
        <v>0</v>
      </c>
      <c r="R99" s="27">
        <f>NOT(ISERROR(R18))*'FValue53-75'!Q18</f>
        <v>0</v>
      </c>
      <c r="S99" s="27">
        <f>NOT(ISERROR(S18))*'FValue53-75'!R18</f>
        <v>0</v>
      </c>
      <c r="T99" s="27">
        <f>NOT(ISERROR(T18))*'FValue53-75'!S18</f>
        <v>0</v>
      </c>
      <c r="U99" s="27">
        <f>NOT(ISERROR(U18))*'FValue53-75'!T18</f>
        <v>3236</v>
      </c>
      <c r="V99" s="27">
        <f>NOT(ISERROR(V18))*'FValue53-75'!U18</f>
        <v>4000</v>
      </c>
      <c r="W99" s="27">
        <f>NOT(ISERROR(W18))*'FValue53-75'!V18</f>
        <v>5705</v>
      </c>
      <c r="X99" s="27">
        <f>NOT(ISERROR(X18))*'FValue53-75'!W18</f>
        <v>4120</v>
      </c>
    </row>
    <row r="100" spans="1:24" ht="12">
      <c r="A100" s="29" t="s">
        <v>167</v>
      </c>
      <c r="C100" s="27">
        <f>NOT(ISERROR(C19))*'FValue53-75'!B19</f>
        <v>609.4</v>
      </c>
      <c r="D100" s="27">
        <f>NOT(ISERROR(D19))*'FValue53-75'!C19</f>
        <v>398.1</v>
      </c>
      <c r="E100" s="27">
        <f>NOT(ISERROR(E19))*'FValue53-75'!D19</f>
        <v>380.2</v>
      </c>
      <c r="F100" s="27">
        <f>NOT(ISERROR(F19))*'FValue53-75'!E19</f>
        <v>448.2</v>
      </c>
      <c r="G100" s="27">
        <f>NOT(ISERROR(G19))*'FValue53-75'!F19</f>
        <v>339.7</v>
      </c>
      <c r="H100" s="27">
        <f>NOT(ISERROR(H19))*'FValue53-75'!G19</f>
        <v>521.4</v>
      </c>
      <c r="I100" s="27">
        <f>NOT(ISERROR(I19))*'FValue53-75'!H19</f>
        <v>306.3</v>
      </c>
      <c r="J100" s="27">
        <f>NOT(ISERROR(J19))*'FValue53-75'!I19</f>
        <v>412.4</v>
      </c>
      <c r="K100" s="27">
        <f>NOT(ISERROR(K19))*'FValue53-75'!J19</f>
        <v>563.8</v>
      </c>
      <c r="L100" s="27">
        <f>NOT(ISERROR(L19))*'FValue53-75'!K19</f>
        <v>840.3</v>
      </c>
      <c r="M100" s="27">
        <f>NOT(ISERROR(M19))*'FValue53-75'!L19</f>
        <v>1157.1</v>
      </c>
      <c r="N100" s="27">
        <f>NOT(ISERROR(N19))*'FValue53-75'!M19</f>
        <v>1086</v>
      </c>
      <c r="O100" s="27">
        <f>NOT(ISERROR(O19))*'FValue53-75'!N19</f>
        <v>1611</v>
      </c>
      <c r="P100" s="27">
        <f>NOT(ISERROR(P19))*'FValue53-75'!O19</f>
        <v>1848</v>
      </c>
      <c r="Q100" s="27">
        <f>NOT(ISERROR(Q19))*'FValue53-75'!P19</f>
        <v>1950</v>
      </c>
      <c r="R100" s="27">
        <f>NOT(ISERROR(R19))*'FValue53-75'!Q19</f>
        <v>1808</v>
      </c>
      <c r="S100" s="27">
        <f>NOT(ISERROR(S19))*'FValue53-75'!R19</f>
        <v>1668</v>
      </c>
      <c r="T100" s="27">
        <f>NOT(ISERROR(T19))*'FValue53-75'!S19</f>
        <v>2840</v>
      </c>
      <c r="U100" s="27">
        <f>NOT(ISERROR(U19))*'FValue53-75'!T19</f>
        <v>2070</v>
      </c>
      <c r="V100" s="27">
        <f>NOT(ISERROR(V19))*'FValue53-75'!U19</f>
        <v>2268</v>
      </c>
      <c r="W100" s="27">
        <f>NOT(ISERROR(W19))*'FValue53-75'!V19</f>
        <v>5103</v>
      </c>
      <c r="X100" s="27">
        <f>NOT(ISERROR(X19))*'FValue53-75'!W19</f>
        <v>2639</v>
      </c>
    </row>
    <row r="101" spans="1:24" ht="12">
      <c r="A101" s="29" t="s">
        <v>168</v>
      </c>
      <c r="C101" s="27">
        <f>NOT(ISERROR(C20))*'FValue53-75'!B20</f>
        <v>74.2</v>
      </c>
      <c r="D101" s="27">
        <f>NOT(ISERROR(D20))*'FValue53-75'!C20</f>
        <v>95.4</v>
      </c>
      <c r="E101" s="27">
        <f>NOT(ISERROR(E20))*'FValue53-75'!D20</f>
        <v>116</v>
      </c>
      <c r="F101" s="27">
        <f>NOT(ISERROR(F20))*'FValue53-75'!E20</f>
        <v>120.8</v>
      </c>
      <c r="G101" s="27">
        <f>NOT(ISERROR(G20))*'FValue53-75'!F20</f>
        <v>82.8</v>
      </c>
      <c r="H101" s="27">
        <f>NOT(ISERROR(H20))*'FValue53-75'!G20</f>
        <v>134.2</v>
      </c>
      <c r="I101" s="27">
        <f>NOT(ISERROR(I20))*'FValue53-75'!H20</f>
        <v>97.7</v>
      </c>
      <c r="J101" s="27">
        <f>NOT(ISERROR(J20))*'FValue53-75'!I20</f>
        <v>71.3</v>
      </c>
      <c r="K101" s="27">
        <f>NOT(ISERROR(K20))*'FValue53-75'!J20</f>
        <v>77.7</v>
      </c>
      <c r="L101" s="27">
        <f>NOT(ISERROR(L20))*'FValue53-75'!K20</f>
        <v>77.7</v>
      </c>
      <c r="M101" s="27">
        <f>NOT(ISERROR(M20))*'FValue53-75'!L20</f>
        <v>90.3</v>
      </c>
      <c r="N101" s="27">
        <f>NOT(ISERROR(N20))*'FValue53-75'!M20</f>
        <v>142</v>
      </c>
      <c r="O101" s="27">
        <f>NOT(ISERROR(O20))*'FValue53-75'!N20</f>
        <v>450</v>
      </c>
      <c r="P101" s="27">
        <f>NOT(ISERROR(P20))*'FValue53-75'!O20</f>
        <v>954</v>
      </c>
      <c r="Q101" s="27">
        <f>NOT(ISERROR(Q20))*'FValue53-75'!P20</f>
        <v>944</v>
      </c>
      <c r="R101" s="27">
        <f>NOT(ISERROR(R20))*'FValue53-75'!Q20</f>
        <v>812</v>
      </c>
      <c r="S101" s="27">
        <f>NOT(ISERROR(S20))*'FValue53-75'!R20</f>
        <v>944</v>
      </c>
      <c r="T101" s="27">
        <f>NOT(ISERROR(T20))*'FValue53-75'!S20</f>
        <v>1060</v>
      </c>
      <c r="U101" s="27">
        <f>NOT(ISERROR(U20))*'FValue53-75'!T20</f>
        <v>935</v>
      </c>
      <c r="V101" s="27">
        <f>NOT(ISERROR(V20))*'FValue53-75'!U20</f>
        <v>1074</v>
      </c>
      <c r="W101" s="27">
        <f>NOT(ISERROR(W20))*'FValue53-75'!V20</f>
        <v>848</v>
      </c>
      <c r="X101" s="27">
        <f>NOT(ISERROR(X20))*'FValue53-75'!W20</f>
        <v>815</v>
      </c>
    </row>
    <row r="102" spans="1:24" ht="12">
      <c r="A102" s="29" t="s">
        <v>169</v>
      </c>
      <c r="C102" s="27">
        <f>NOT(ISERROR(C21))*'FValue53-75'!B21</f>
        <v>0</v>
      </c>
      <c r="D102" s="27">
        <f>NOT(ISERROR(D21))*'FValue53-75'!C21</f>
        <v>0</v>
      </c>
      <c r="E102" s="27">
        <f>NOT(ISERROR(E21))*'FValue53-75'!D21</f>
        <v>0</v>
      </c>
      <c r="F102" s="27">
        <f>NOT(ISERROR(F21))*'FValue53-75'!E21</f>
        <v>0</v>
      </c>
      <c r="G102" s="27">
        <f>NOT(ISERROR(G21))*'FValue53-75'!F21</f>
        <v>0</v>
      </c>
      <c r="H102" s="27">
        <f>NOT(ISERROR(H21))*'FValue53-75'!G21</f>
        <v>0</v>
      </c>
      <c r="I102" s="27">
        <f>NOT(ISERROR(I21))*'FValue53-75'!H21</f>
        <v>0</v>
      </c>
      <c r="J102" s="27">
        <f>NOT(ISERROR(J21))*'FValue53-75'!I21</f>
        <v>0</v>
      </c>
      <c r="K102" s="27">
        <f>NOT(ISERROR(K21))*'FValue53-75'!J21</f>
        <v>0</v>
      </c>
      <c r="L102" s="27">
        <f>NOT(ISERROR(L21))*'FValue53-75'!K21</f>
        <v>0</v>
      </c>
      <c r="M102" s="27">
        <f>NOT(ISERROR(M21))*'FValue53-75'!L21</f>
        <v>0</v>
      </c>
      <c r="N102" s="27">
        <f>NOT(ISERROR(N21))*'FValue53-75'!M21</f>
        <v>0</v>
      </c>
      <c r="O102" s="27">
        <f>NOT(ISERROR(O21))*'FValue53-75'!N21</f>
        <v>0</v>
      </c>
      <c r="P102" s="27">
        <f>NOT(ISERROR(P21))*'FValue53-75'!O21</f>
        <v>0</v>
      </c>
      <c r="Q102" s="27">
        <f>NOT(ISERROR(Q21))*'FValue53-75'!P21</f>
        <v>0</v>
      </c>
      <c r="R102" s="27">
        <f>NOT(ISERROR(R21))*'FValue53-75'!Q21</f>
        <v>18</v>
      </c>
      <c r="S102" s="27">
        <f>NOT(ISERROR(S21))*'FValue53-75'!R21</f>
        <v>18</v>
      </c>
      <c r="T102" s="27">
        <f>NOT(ISERROR(T21))*'FValue53-75'!S21</f>
        <v>3</v>
      </c>
      <c r="U102" s="27">
        <f>NOT(ISERROR(U21))*'FValue53-75'!T21</f>
        <v>5</v>
      </c>
      <c r="V102" s="27">
        <f>NOT(ISERROR(V21))*'FValue53-75'!U21</f>
        <v>49</v>
      </c>
      <c r="W102" s="27">
        <f>NOT(ISERROR(W21))*'FValue53-75'!V21</f>
        <v>101</v>
      </c>
      <c r="X102" s="27">
        <f>NOT(ISERROR(X21))*'FValue53-75'!W21</f>
        <v>91</v>
      </c>
    </row>
    <row r="103" spans="1:24" ht="12">
      <c r="A103" s="29" t="s">
        <v>170</v>
      </c>
      <c r="C103" s="27">
        <f>NOT(ISERROR(C22))*'FValue53-75'!B22</f>
        <v>0.2</v>
      </c>
      <c r="D103" s="27">
        <f>NOT(ISERROR(D22))*'FValue53-75'!C22</f>
        <v>3.2</v>
      </c>
      <c r="E103" s="27">
        <f>NOT(ISERROR(E22))*'FValue53-75'!D22</f>
        <v>1.2</v>
      </c>
      <c r="F103" s="27">
        <f>NOT(ISERROR(F22))*'FValue53-75'!E22</f>
        <v>1.7</v>
      </c>
      <c r="G103" s="27">
        <f>NOT(ISERROR(G22))*'FValue53-75'!F22</f>
        <v>1.4</v>
      </c>
      <c r="H103" s="27">
        <f>NOT(ISERROR(H22))*'FValue53-75'!G22</f>
        <v>2.5</v>
      </c>
      <c r="I103" s="27">
        <f>NOT(ISERROR(I22))*'FValue53-75'!H22</f>
        <v>4.9</v>
      </c>
      <c r="J103" s="27">
        <f>NOT(ISERROR(J22))*'FValue53-75'!I22</f>
        <v>7.1</v>
      </c>
      <c r="K103" s="27">
        <f>NOT(ISERROR(K22))*'FValue53-75'!J22</f>
        <v>7.9</v>
      </c>
      <c r="L103" s="27">
        <f>NOT(ISERROR(L22))*'FValue53-75'!K22</f>
        <v>14.7</v>
      </c>
      <c r="M103" s="27">
        <f>NOT(ISERROR(M22))*'FValue53-75'!L22</f>
        <v>19.4</v>
      </c>
      <c r="N103" s="27">
        <f>NOT(ISERROR(N22))*'FValue53-75'!M22</f>
        <v>13</v>
      </c>
      <c r="O103" s="27">
        <f>NOT(ISERROR(O22))*'FValue53-75'!N22</f>
        <v>8</v>
      </c>
      <c r="P103" s="27">
        <f>NOT(ISERROR(P22))*'FValue53-75'!O22</f>
        <v>10</v>
      </c>
      <c r="Q103" s="27">
        <f>NOT(ISERROR(Q22))*'FValue53-75'!P22</f>
        <v>11</v>
      </c>
      <c r="R103" s="27">
        <f>NOT(ISERROR(R22))*'FValue53-75'!Q22</f>
        <v>6</v>
      </c>
      <c r="S103" s="27">
        <f>NOT(ISERROR(S22))*'FValue53-75'!R22</f>
        <v>4</v>
      </c>
      <c r="T103" s="27">
        <f>NOT(ISERROR(T22))*'FValue53-75'!S22</f>
        <v>19</v>
      </c>
      <c r="U103" s="27">
        <f>NOT(ISERROR(U22))*'FValue53-75'!T22</f>
        <v>50</v>
      </c>
      <c r="V103" s="27">
        <f>NOT(ISERROR(V22))*'FValue53-75'!U22</f>
        <v>4</v>
      </c>
      <c r="W103" s="27">
        <f>NOT(ISERROR(W22))*'FValue53-75'!V22</f>
        <v>11</v>
      </c>
      <c r="X103" s="27">
        <f>NOT(ISERROR(X22))*'FValue53-75'!W22</f>
        <v>10</v>
      </c>
    </row>
    <row r="104" spans="1:24" ht="12">
      <c r="A104" s="29" t="s">
        <v>171</v>
      </c>
      <c r="C104" s="27">
        <f>NOT(ISERROR(C23))*'FValue53-75'!B23</f>
        <v>0</v>
      </c>
      <c r="D104" s="27">
        <f>NOT(ISERROR(D23))*'FValue53-75'!C23</f>
        <v>0</v>
      </c>
      <c r="E104" s="27">
        <f>NOT(ISERROR(E23))*'FValue53-75'!D23</f>
        <v>0</v>
      </c>
      <c r="F104" s="27">
        <f>NOT(ISERROR(F23))*'FValue53-75'!E23</f>
        <v>0</v>
      </c>
      <c r="G104" s="27">
        <f>NOT(ISERROR(G23))*'FValue53-75'!F23</f>
        <v>0</v>
      </c>
      <c r="H104" s="27">
        <f>NOT(ISERROR(H23))*'FValue53-75'!G23</f>
        <v>0</v>
      </c>
      <c r="I104" s="27">
        <f>NOT(ISERROR(I23))*'FValue53-75'!H23</f>
        <v>0</v>
      </c>
      <c r="J104" s="27">
        <f>NOT(ISERROR(J23))*'FValue53-75'!I23</f>
        <v>0</v>
      </c>
      <c r="K104" s="27">
        <f>NOT(ISERROR(K23))*'FValue53-75'!J23</f>
        <v>0</v>
      </c>
      <c r="L104" s="27">
        <f>NOT(ISERROR(L23))*'FValue53-75'!K23</f>
        <v>0</v>
      </c>
      <c r="M104" s="27">
        <f>NOT(ISERROR(M23))*'FValue53-75'!L23</f>
        <v>0</v>
      </c>
      <c r="N104" s="27">
        <f>NOT(ISERROR(N23))*'FValue53-75'!M23</f>
        <v>0</v>
      </c>
      <c r="O104" s="27">
        <f>NOT(ISERROR(O23))*'FValue53-75'!N23</f>
        <v>0</v>
      </c>
      <c r="P104" s="27">
        <f>NOT(ISERROR(P23))*'FValue53-75'!O23</f>
        <v>0</v>
      </c>
      <c r="Q104" s="27">
        <f>NOT(ISERROR(Q23))*'FValue53-75'!P23</f>
        <v>0</v>
      </c>
      <c r="R104" s="27">
        <f>NOT(ISERROR(R23))*'FValue53-75'!Q23</f>
        <v>0</v>
      </c>
      <c r="S104" s="27">
        <f>NOT(ISERROR(S23))*'FValue53-75'!R23</f>
        <v>0</v>
      </c>
      <c r="T104" s="27">
        <f>NOT(ISERROR(T23))*'FValue53-75'!S23</f>
        <v>0</v>
      </c>
      <c r="U104" s="27">
        <f>NOT(ISERROR(U23))*'FValue53-75'!T23</f>
        <v>0</v>
      </c>
      <c r="V104" s="27">
        <f>NOT(ISERROR(V23))*'FValue53-75'!U23</f>
        <v>0</v>
      </c>
      <c r="W104" s="27">
        <f>NOT(ISERROR(W23))*'FValue53-75'!V23</f>
        <v>0</v>
      </c>
      <c r="X104" s="27">
        <f>NOT(ISERROR(X23))*'FValue53-75'!W23</f>
        <v>0</v>
      </c>
    </row>
    <row r="105" spans="1:24" ht="12">
      <c r="A105" s="29" t="s">
        <v>78</v>
      </c>
      <c r="C105" s="27">
        <f>NOT(ISERROR(C24))*'FValue53-75'!B24</f>
        <v>0</v>
      </c>
      <c r="D105" s="27">
        <f>NOT(ISERROR(D24))*'FValue53-75'!C24</f>
        <v>0</v>
      </c>
      <c r="E105" s="27">
        <f>NOT(ISERROR(E24))*'FValue53-75'!D24</f>
        <v>0</v>
      </c>
      <c r="F105" s="27">
        <f>NOT(ISERROR(F24))*'FValue53-75'!E24</f>
        <v>0</v>
      </c>
      <c r="G105" s="27">
        <f>NOT(ISERROR(G24))*'FValue53-75'!F24</f>
        <v>0</v>
      </c>
      <c r="H105" s="27">
        <f>NOT(ISERROR(H24))*'FValue53-75'!G24</f>
        <v>1.8</v>
      </c>
      <c r="I105" s="27">
        <f>NOT(ISERROR(I24))*'FValue53-75'!H24</f>
        <v>2.5</v>
      </c>
      <c r="J105" s="27">
        <f>NOT(ISERROR(J24))*'FValue53-75'!I24</f>
        <v>1.7</v>
      </c>
      <c r="K105" s="27">
        <f>NOT(ISERROR(K24))*'FValue53-75'!J24</f>
        <v>2</v>
      </c>
      <c r="L105" s="27">
        <f>NOT(ISERROR(L24))*'FValue53-75'!K24</f>
        <v>2.7</v>
      </c>
      <c r="M105" s="27">
        <f>NOT(ISERROR(M24))*'FValue53-75'!L24</f>
        <v>6.1</v>
      </c>
      <c r="N105" s="27">
        <f>NOT(ISERROR(N24))*'FValue53-75'!M24</f>
        <v>4</v>
      </c>
      <c r="O105" s="27">
        <f>NOT(ISERROR(O24))*'FValue53-75'!N24</f>
        <v>4</v>
      </c>
      <c r="P105" s="27">
        <f>NOT(ISERROR(P24))*'FValue53-75'!O24</f>
        <v>1</v>
      </c>
      <c r="Q105" s="27">
        <f>NOT(ISERROR(Q24))*'FValue53-75'!P24</f>
        <v>0</v>
      </c>
      <c r="R105" s="27">
        <f>NOT(ISERROR(R24))*'FValue53-75'!Q24</f>
        <v>0</v>
      </c>
      <c r="S105" s="27">
        <f>NOT(ISERROR(S24))*'FValue53-75'!R24</f>
        <v>0</v>
      </c>
      <c r="T105" s="27">
        <f>NOT(ISERROR(T24))*'FValue53-75'!S24</f>
        <v>0</v>
      </c>
      <c r="U105" s="27">
        <f>NOT(ISERROR(U24))*'FValue53-75'!T24</f>
        <v>0</v>
      </c>
      <c r="V105" s="27">
        <f>NOT(ISERROR(V24))*'FValue53-75'!U24</f>
        <v>0</v>
      </c>
      <c r="W105" s="27">
        <f>NOT(ISERROR(W24))*'FValue53-75'!V24</f>
        <v>0</v>
      </c>
      <c r="X105" s="27">
        <f>NOT(ISERROR(X24))*'FValue53-75'!W24</f>
        <v>0</v>
      </c>
    </row>
    <row r="106" ht="12">
      <c r="A106" s="29" t="s">
        <v>79</v>
      </c>
    </row>
    <row r="107" spans="1:24" ht="12">
      <c r="A107" s="29" t="s">
        <v>173</v>
      </c>
      <c r="C107" s="27">
        <f>NOT(ISERROR(C26))*'FValue53-75'!B26</f>
        <v>122.4</v>
      </c>
      <c r="D107" s="27">
        <f>NOT(ISERROR(D26))*'FValue53-75'!C26</f>
        <v>158.6</v>
      </c>
      <c r="E107" s="27">
        <f>NOT(ISERROR(E26))*'FValue53-75'!D26</f>
        <v>153.1</v>
      </c>
      <c r="F107" s="27">
        <f>NOT(ISERROR(F26))*'FValue53-75'!E26</f>
        <v>152.4</v>
      </c>
      <c r="G107" s="27">
        <f>NOT(ISERROR(G26))*'FValue53-75'!F26</f>
        <v>149.2</v>
      </c>
      <c r="H107" s="27">
        <f>NOT(ISERROR(H26))*'FValue53-75'!G26</f>
        <v>131.9</v>
      </c>
      <c r="I107" s="27">
        <f>NOT(ISERROR(I26))*'FValue53-75'!H26</f>
        <v>103</v>
      </c>
      <c r="J107" s="27">
        <f>NOT(ISERROR(J26))*'FValue53-75'!I26</f>
        <v>107.9</v>
      </c>
      <c r="K107" s="27">
        <f>NOT(ISERROR(K26))*'FValue53-75'!J26</f>
        <v>87.5</v>
      </c>
      <c r="L107" s="27">
        <f>NOT(ISERROR(L26))*'FValue53-75'!K26</f>
        <v>75.1</v>
      </c>
      <c r="M107" s="27">
        <f>NOT(ISERROR(M26))*'FValue53-75'!L26</f>
        <v>101.2</v>
      </c>
      <c r="N107" s="27">
        <f>NOT(ISERROR(N26))*'FValue53-75'!M26</f>
        <v>96</v>
      </c>
      <c r="O107" s="27">
        <f>NOT(ISERROR(O26))*'FValue53-75'!N26</f>
        <v>86</v>
      </c>
      <c r="P107" s="27">
        <f>NOT(ISERROR(P26))*'FValue53-75'!O26</f>
        <v>94</v>
      </c>
      <c r="Q107" s="27">
        <f>NOT(ISERROR(Q26))*'FValue53-75'!P26</f>
        <v>62</v>
      </c>
      <c r="R107" s="27">
        <f>NOT(ISERROR(R26))*'FValue53-75'!Q49</f>
        <v>65</v>
      </c>
      <c r="S107" s="27">
        <f>NOT(ISERROR(S26))*'FValue53-75'!R49</f>
        <v>57</v>
      </c>
      <c r="T107" s="27">
        <f>NOT(ISERROR(T26))*'FValue53-75'!S49</f>
        <v>69</v>
      </c>
      <c r="U107" s="27">
        <f>NOT(ISERROR(U26))*'FValue53-75'!T49</f>
        <v>50</v>
      </c>
      <c r="V107" s="27">
        <f>NOT(ISERROR(V26))*'FValue53-75'!U49</f>
        <v>73</v>
      </c>
      <c r="W107" s="27">
        <f>NOT(ISERROR(W26))*'FValue53-75'!V49</f>
        <v>293</v>
      </c>
      <c r="X107" s="27">
        <f>NOT(ISERROR(X26))*'FValue53-75'!W49</f>
        <v>568</v>
      </c>
    </row>
    <row r="108" spans="1:24" ht="12">
      <c r="A108" s="29" t="s">
        <v>174</v>
      </c>
      <c r="C108" s="27">
        <f>NOT(ISERROR(C27))*'FValue53-75'!B27</f>
        <v>324.8</v>
      </c>
      <c r="D108" s="27">
        <f>NOT(ISERROR(D27))*'FValue53-75'!C27</f>
        <v>366.2</v>
      </c>
      <c r="E108" s="27">
        <f>NOT(ISERROR(E27))*'FValue53-75'!D27</f>
        <v>368.9</v>
      </c>
      <c r="F108" s="27">
        <f>NOT(ISERROR(F27))*'FValue53-75'!E27</f>
        <v>330.7</v>
      </c>
      <c r="G108" s="27">
        <f>NOT(ISERROR(G27))*'FValue53-75'!F27</f>
        <v>254.5</v>
      </c>
      <c r="H108" s="27">
        <f>NOT(ISERROR(H27))*'FValue53-75'!G27</f>
        <v>237</v>
      </c>
      <c r="I108" s="27">
        <f>NOT(ISERROR(I27))*'FValue53-75'!H27</f>
        <v>203</v>
      </c>
      <c r="J108" s="27">
        <f>NOT(ISERROR(J27))*'FValue53-75'!I27</f>
        <v>248.9</v>
      </c>
      <c r="K108" s="27">
        <f>NOT(ISERROR(K27))*'FValue53-75'!J27</f>
        <v>185.8</v>
      </c>
      <c r="L108" s="27">
        <f>NOT(ISERROR(L27))*'FValue53-75'!K27</f>
        <v>234.6</v>
      </c>
      <c r="M108" s="27">
        <f>NOT(ISERROR(M27))*'FValue53-75'!L27</f>
        <v>292.2</v>
      </c>
      <c r="N108" s="27">
        <f>NOT(ISERROR(N27))*'FValue53-75'!M27</f>
        <v>239</v>
      </c>
      <c r="O108" s="27">
        <f>NOT(ISERROR(O27))*'FValue53-75'!N27</f>
        <v>311</v>
      </c>
      <c r="P108" s="27">
        <f>NOT(ISERROR(P27))*'FValue53-75'!O27</f>
        <v>720</v>
      </c>
      <c r="Q108" s="27">
        <f>NOT(ISERROR(Q27))*'FValue53-75'!P27</f>
        <v>1867</v>
      </c>
      <c r="R108" s="27">
        <f>NOT(ISERROR(R27))*'FValue53-75'!Q27</f>
        <v>2922</v>
      </c>
      <c r="S108" s="27">
        <f>NOT(ISERROR(S27))*'FValue53-75'!R27</f>
        <v>3463</v>
      </c>
      <c r="T108" s="27">
        <f>NOT(ISERROR(T27))*'FValue53-75'!S27</f>
        <v>4015</v>
      </c>
      <c r="U108" s="27">
        <f>NOT(ISERROR(U27))*'FValue53-75'!T27</f>
        <v>4122</v>
      </c>
      <c r="V108" s="27">
        <f>NOT(ISERROR(V27))*'FValue53-75'!U27</f>
        <v>2613</v>
      </c>
      <c r="W108" s="27">
        <f>NOT(ISERROR(W27))*'FValue53-75'!V27</f>
        <v>3168</v>
      </c>
      <c r="X108" s="27">
        <f>NOT(ISERROR(X27))*'FValue53-75'!W27</f>
        <v>2490</v>
      </c>
    </row>
    <row r="109" spans="1:24" ht="12">
      <c r="A109" s="29" t="s">
        <v>175</v>
      </c>
      <c r="C109" s="27">
        <f>NOT(ISERROR(C28))*'FValue53-75'!B28</f>
        <v>286.6</v>
      </c>
      <c r="D109" s="27">
        <f>NOT(ISERROR(D28))*'FValue53-75'!C28</f>
        <v>114.2</v>
      </c>
      <c r="E109" s="27">
        <f>NOT(ISERROR(E28))*'FValue53-75'!D28</f>
        <v>178.1</v>
      </c>
      <c r="F109" s="27">
        <f>NOT(ISERROR(F28))*'FValue53-75'!E28</f>
        <v>73.8</v>
      </c>
      <c r="G109" s="27">
        <f>NOT(ISERROR(G28))*'FValue53-75'!F28</f>
        <v>13.5</v>
      </c>
      <c r="H109" s="27">
        <f>NOT(ISERROR(H28))*'FValue53-75'!G28</f>
        <v>0</v>
      </c>
      <c r="I109" s="27">
        <f>NOT(ISERROR(I28))*'FValue53-75'!H28</f>
        <v>0</v>
      </c>
      <c r="J109" s="27">
        <f>NOT(ISERROR(J28))*'FValue53-75'!I28</f>
        <v>0</v>
      </c>
      <c r="K109" s="27">
        <f>NOT(ISERROR(K28))*'FValue53-75'!J28</f>
        <v>132.6</v>
      </c>
      <c r="L109" s="27">
        <f>NOT(ISERROR(L28))*'FValue53-75'!K28</f>
        <v>59.7</v>
      </c>
      <c r="M109" s="27">
        <f>NOT(ISERROR(M28))*'FValue53-75'!L28</f>
        <v>25.9</v>
      </c>
      <c r="N109" s="27">
        <f>NOT(ISERROR(N28))*'FValue53-75'!M28</f>
        <v>107</v>
      </c>
      <c r="O109" s="27">
        <f>NOT(ISERROR(O28))*'FValue53-75'!N28</f>
        <v>23</v>
      </c>
      <c r="P109" s="27">
        <f>NOT(ISERROR(P28))*'FValue53-75'!O28</f>
        <v>15</v>
      </c>
      <c r="Q109" s="27">
        <f>NOT(ISERROR(Q28))*'FValue53-75'!P28</f>
        <v>11</v>
      </c>
      <c r="R109" s="27">
        <f>NOT(ISERROR(R28))*'FValue53-75'!Q28</f>
        <v>19</v>
      </c>
      <c r="S109" s="27">
        <f>NOT(ISERROR(S28))*'FValue53-75'!R28</f>
        <v>19</v>
      </c>
      <c r="T109" s="27">
        <f>NOT(ISERROR(T28))*'FValue53-75'!S28</f>
        <v>60</v>
      </c>
      <c r="U109" s="27">
        <f>NOT(ISERROR(U28))*'FValue53-75'!T28</f>
        <v>104</v>
      </c>
      <c r="V109" s="27">
        <f>NOT(ISERROR(V28))*'FValue53-75'!U28</f>
        <v>121</v>
      </c>
      <c r="W109" s="27">
        <f>NOT(ISERROR(W28))*'FValue53-75'!V28</f>
        <v>237</v>
      </c>
      <c r="X109" s="27">
        <f>NOT(ISERROR(X28))*'FValue53-75'!W28</f>
        <v>160</v>
      </c>
    </row>
    <row r="110" spans="1:24" ht="12">
      <c r="A110" s="29" t="s">
        <v>176</v>
      </c>
      <c r="C110" s="27">
        <f>NOT(ISERROR(C29))*'FValue53-75'!B29</f>
        <v>704.7</v>
      </c>
      <c r="D110" s="27">
        <f>NOT(ISERROR(D29))*'FValue53-75'!C29</f>
        <v>583.7</v>
      </c>
      <c r="E110" s="27">
        <f>NOT(ISERROR(E29))*'FValue53-75'!D29</f>
        <v>475.5</v>
      </c>
      <c r="F110" s="27">
        <f>NOT(ISERROR(F29))*'FValue53-75'!E29</f>
        <v>450.6</v>
      </c>
      <c r="G110" s="27">
        <f>NOT(ISERROR(G29))*'FValue53-75'!F29</f>
        <v>550.1</v>
      </c>
      <c r="H110" s="27">
        <f>NOT(ISERROR(H29))*'FValue53-75'!G29</f>
        <v>557.3</v>
      </c>
      <c r="I110" s="27">
        <f>NOT(ISERROR(I29))*'FValue53-75'!H29</f>
        <v>656.3</v>
      </c>
      <c r="J110" s="27">
        <f>NOT(ISERROR(J29))*'FValue53-75'!I29</f>
        <v>640.9</v>
      </c>
      <c r="K110" s="27">
        <f>NOT(ISERROR(K29))*'FValue53-75'!J29</f>
        <v>661</v>
      </c>
      <c r="L110" s="27">
        <f>NOT(ISERROR(L29))*'FValue53-75'!K29</f>
        <v>834.6</v>
      </c>
      <c r="M110" s="27">
        <f>NOT(ISERROR(M29))*'FValue53-75'!L29</f>
        <v>1012</v>
      </c>
      <c r="N110" s="27">
        <f>NOT(ISERROR(N29))*'FValue53-75'!M29</f>
        <v>1017</v>
      </c>
      <c r="O110" s="27">
        <f>NOT(ISERROR(O29))*'FValue53-75'!N29</f>
        <v>1023</v>
      </c>
      <c r="P110" s="27">
        <f>NOT(ISERROR(P29))*'FValue53-75'!O29</f>
        <v>1245</v>
      </c>
      <c r="Q110" s="27">
        <f>NOT(ISERROR(Q29))*'FValue53-75'!P29</f>
        <v>1675</v>
      </c>
      <c r="R110" s="27">
        <f>NOT(ISERROR(R29))*'FValue53-75'!Q29</f>
        <v>1364</v>
      </c>
      <c r="S110" s="27">
        <f>NOT(ISERROR(S29))*'FValue53-75'!R29</f>
        <v>1415</v>
      </c>
      <c r="T110" s="27">
        <f>NOT(ISERROR(T29))*'FValue53-75'!S29</f>
        <v>1746</v>
      </c>
      <c r="U110" s="27">
        <f>NOT(ISERROR(U29))*'FValue53-75'!T29</f>
        <v>1719</v>
      </c>
      <c r="V110" s="27">
        <f>NOT(ISERROR(V29))*'FValue53-75'!U29</f>
        <v>1757</v>
      </c>
      <c r="W110" s="27">
        <f>NOT(ISERROR(W29))*'FValue53-75'!V29</f>
        <v>3054</v>
      </c>
      <c r="X110" s="27">
        <f>NOT(ISERROR(X29))*'FValue53-75'!W29</f>
        <v>3112</v>
      </c>
    </row>
    <row r="111" spans="1:24" ht="12">
      <c r="A111" s="29" t="s">
        <v>198</v>
      </c>
      <c r="C111" s="27">
        <f>NOT(ISERROR(C30))*'FValue53-75'!B30</f>
        <v>27.5</v>
      </c>
      <c r="D111" s="27">
        <f>NOT(ISERROR(D30))*'FValue53-75'!C30</f>
        <v>0</v>
      </c>
      <c r="E111" s="27">
        <f>NOT(ISERROR(E30))*'FValue53-75'!D30</f>
        <v>0</v>
      </c>
      <c r="F111" s="27">
        <f>NOT(ISERROR(F30))*'FValue53-75'!E30</f>
        <v>0</v>
      </c>
      <c r="G111" s="27">
        <f>NOT(ISERROR(G30))*'FValue53-75'!F30</f>
        <v>0</v>
      </c>
      <c r="H111" s="27">
        <f>NOT(ISERROR(H30))*'FValue53-75'!G30</f>
        <v>0</v>
      </c>
      <c r="I111" s="27">
        <f>NOT(ISERROR(I30))*'FValue53-75'!H30</f>
        <v>0</v>
      </c>
      <c r="J111" s="27">
        <f>NOT(ISERROR(J30))*'FValue53-75'!I30</f>
        <v>17.5</v>
      </c>
      <c r="K111" s="27">
        <f>NOT(ISERROR(K30))*'FValue53-75'!J30</f>
        <v>40.3</v>
      </c>
      <c r="L111" s="27">
        <f>NOT(ISERROR(L30))*'FValue53-75'!K30</f>
        <v>52.8</v>
      </c>
      <c r="M111" s="27">
        <f>NOT(ISERROR(M30))*'FValue53-75'!L30</f>
        <v>54.3</v>
      </c>
      <c r="N111" s="27">
        <f>NOT(ISERROR(N30))*'FValue53-75'!M30</f>
        <v>44</v>
      </c>
      <c r="O111" s="27">
        <f>NOT(ISERROR(O30))*'FValue53-75'!N30</f>
        <v>38</v>
      </c>
      <c r="P111" s="27">
        <f>NOT(ISERROR(P30))*'FValue53-75'!O30</f>
        <v>31</v>
      </c>
      <c r="Q111" s="27">
        <f>NOT(ISERROR(Q30))*'FValue53-75'!P30</f>
        <v>0</v>
      </c>
      <c r="R111" s="27">
        <f>NOT(ISERROR(R30))*'FValue53-75'!Q30</f>
        <v>0</v>
      </c>
      <c r="S111" s="27">
        <f>NOT(ISERROR(S30))*'FValue53-75'!R30</f>
        <v>0</v>
      </c>
      <c r="T111" s="27">
        <f>NOT(ISERROR(T30))*'FValue53-75'!S50</f>
        <v>74</v>
      </c>
      <c r="U111" s="27">
        <f>NOT(ISERROR(U30))*'FValue53-75'!T50</f>
        <v>79</v>
      </c>
      <c r="V111" s="27">
        <f>NOT(ISERROR(V30))*'FValue53-75'!U50</f>
        <v>75</v>
      </c>
      <c r="W111" s="27">
        <f>NOT(ISERROR(W30))*'FValue53-75'!V50</f>
        <v>12</v>
      </c>
      <c r="X111" s="27">
        <f>NOT(ISERROR(X30))*'FValue53-75'!W50</f>
        <v>17</v>
      </c>
    </row>
    <row r="112" spans="1:24" ht="12">
      <c r="A112" s="29" t="s">
        <v>89</v>
      </c>
      <c r="C112" s="27">
        <f>NOT(ISERROR(C31))*'FValue53-75'!B31</f>
        <v>0</v>
      </c>
      <c r="D112" s="27">
        <f>NOT(ISERROR(D31))*'FValue53-75'!C31</f>
        <v>0</v>
      </c>
      <c r="E112" s="27">
        <f>NOT(ISERROR(E31))*'FValue53-75'!D31</f>
        <v>0</v>
      </c>
      <c r="F112" s="27">
        <f>NOT(ISERROR(F31))*'FValue53-75'!E31</f>
        <v>0</v>
      </c>
      <c r="G112" s="27">
        <f>NOT(ISERROR(G31))*'FValue53-75'!F31</f>
        <v>0</v>
      </c>
      <c r="H112" s="27">
        <f>NOT(ISERROR(H31))*'FValue53-75'!G31</f>
        <v>0</v>
      </c>
      <c r="I112" s="27">
        <f>NOT(ISERROR(I31))*'FValue53-75'!H31</f>
        <v>0</v>
      </c>
      <c r="J112" s="27">
        <f>NOT(ISERROR(J31))*'FValue53-75'!I31</f>
        <v>0</v>
      </c>
      <c r="K112" s="27">
        <f>NOT(ISERROR(K31))*'FValue53-75'!J31</f>
        <v>0</v>
      </c>
      <c r="L112" s="27">
        <f>NOT(ISERROR(L31))*'FValue53-75'!K31</f>
        <v>0.5</v>
      </c>
      <c r="M112" s="27">
        <f>NOT(ISERROR(M31))*'FValue53-75'!L31</f>
        <v>0</v>
      </c>
      <c r="N112" s="27">
        <f>NOT(ISERROR(N31))*'FValue53-75'!M31</f>
        <v>0</v>
      </c>
      <c r="O112" s="27">
        <f>NOT(ISERROR(O31))*'FValue53-75'!N31</f>
        <v>0</v>
      </c>
      <c r="P112" s="27">
        <f>NOT(ISERROR(P31))*'FValue53-75'!O31</f>
        <v>0</v>
      </c>
      <c r="Q112" s="27">
        <f>NOT(ISERROR(Q31))*'FValue53-75'!P31</f>
        <v>0</v>
      </c>
      <c r="R112" s="27">
        <f>NOT(ISERROR(R31))*'FValue53-75'!Q31</f>
        <v>0</v>
      </c>
      <c r="S112" s="27">
        <f>NOT(ISERROR(S31))*'FValue53-75'!R31</f>
        <v>0</v>
      </c>
      <c r="T112" s="27">
        <f>NOT(ISERROR(T31))*'FValue53-75'!S31</f>
        <v>0</v>
      </c>
      <c r="U112" s="27">
        <f>NOT(ISERROR(U31))*'FValue53-75'!T31</f>
        <v>0</v>
      </c>
      <c r="V112" s="27">
        <f>NOT(ISERROR(V31))*'FValue53-75'!U31</f>
        <v>0</v>
      </c>
      <c r="W112" s="27">
        <f>NOT(ISERROR(W31))*'FValue53-75'!V31</f>
        <v>0</v>
      </c>
      <c r="X112" s="27">
        <f>NOT(ISERROR(X31))*'FValue53-75'!W31</f>
        <v>0</v>
      </c>
    </row>
    <row r="113" spans="1:24" ht="12">
      <c r="A113" s="29" t="s">
        <v>177</v>
      </c>
      <c r="C113" s="27">
        <f>NOT(ISERROR(C32))*'FValue53-75'!B32</f>
        <v>0</v>
      </c>
      <c r="D113" s="27">
        <f>NOT(ISERROR(D32))*'FValue53-75'!C32</f>
        <v>0</v>
      </c>
      <c r="E113" s="27">
        <f>NOT(ISERROR(E32))*'FValue53-75'!D32</f>
        <v>0</v>
      </c>
      <c r="F113" s="27">
        <f>NOT(ISERROR(F32))*'FValue53-75'!E32</f>
        <v>0</v>
      </c>
      <c r="G113" s="27">
        <f>NOT(ISERROR(G32))*'FValue53-75'!F32</f>
        <v>0</v>
      </c>
      <c r="H113" s="27">
        <f>NOT(ISERROR(H32))*'FValue53-75'!G32</f>
        <v>0</v>
      </c>
      <c r="I113" s="27">
        <f>NOT(ISERROR(I32))*'FValue53-75'!H32</f>
        <v>0</v>
      </c>
      <c r="J113" s="27">
        <f>NOT(ISERROR(J32))*'FValue53-75'!I32</f>
        <v>0</v>
      </c>
      <c r="K113" s="27">
        <f>NOT(ISERROR(K32))*'FValue53-75'!J32</f>
        <v>0</v>
      </c>
      <c r="L113" s="27">
        <f>NOT(ISERROR(L32))*'FValue53-75'!K32</f>
        <v>3.4</v>
      </c>
      <c r="M113" s="27">
        <f>NOT(ISERROR(M32))*'FValue53-75'!L32</f>
        <v>2.8</v>
      </c>
      <c r="N113" s="27">
        <f>NOT(ISERROR(N32))*'FValue53-75'!M32</f>
        <v>0</v>
      </c>
      <c r="O113" s="27">
        <f>NOT(ISERROR(O32))*'FValue53-75'!N32</f>
        <v>0</v>
      </c>
      <c r="P113" s="27">
        <f>NOT(ISERROR(P32))*'FValue53-75'!O32</f>
        <v>0</v>
      </c>
      <c r="Q113" s="27">
        <f>NOT(ISERROR(Q32))*'FValue53-75'!P32</f>
        <v>0</v>
      </c>
      <c r="R113" s="27">
        <f>NOT(ISERROR(R32))*'FValue53-75'!Q32</f>
        <v>0</v>
      </c>
      <c r="S113" s="27">
        <f>NOT(ISERROR(S32))*'FValue53-75'!R32</f>
        <v>0</v>
      </c>
      <c r="T113" s="27">
        <f>NOT(ISERROR(T32))*'FValue53-75'!S32</f>
        <v>0</v>
      </c>
      <c r="U113" s="27">
        <f>NOT(ISERROR(U32))*'FValue53-75'!T32</f>
        <v>10</v>
      </c>
      <c r="V113" s="27">
        <f>NOT(ISERROR(V32))*'FValue53-75'!U32</f>
        <v>16</v>
      </c>
      <c r="W113" s="27">
        <f>NOT(ISERROR(W32))*'FValue53-75'!V32</f>
        <v>7</v>
      </c>
      <c r="X113" s="27">
        <f>NOT(ISERROR(X32))*'FValue53-75'!W32</f>
        <v>4</v>
      </c>
    </row>
    <row r="114" spans="1:24" ht="12">
      <c r="A114" s="29" t="s">
        <v>178</v>
      </c>
      <c r="C114" s="27">
        <f>NOT(ISERROR(C33))*'FValue53-75'!B33</f>
        <v>11</v>
      </c>
      <c r="D114" s="27">
        <f>NOT(ISERROR(D33))*'FValue53-75'!C33</f>
        <v>3.4</v>
      </c>
      <c r="E114" s="27">
        <f>NOT(ISERROR(E33))*'FValue53-75'!D33</f>
        <v>14.3</v>
      </c>
      <c r="F114" s="27">
        <f>NOT(ISERROR(F33))*'FValue53-75'!E33</f>
        <v>11.5</v>
      </c>
      <c r="G114" s="27">
        <f>NOT(ISERROR(G33))*'FValue53-75'!F33</f>
        <v>6.2</v>
      </c>
      <c r="H114" s="27">
        <f>NOT(ISERROR(H33))*'FValue53-75'!G33</f>
        <v>1.1</v>
      </c>
      <c r="I114" s="27">
        <f>NOT(ISERROR(I33))*'FValue53-75'!H33</f>
        <v>2.1</v>
      </c>
      <c r="J114" s="27">
        <f>NOT(ISERROR(J33))*'FValue53-75'!I33</f>
        <v>12.3</v>
      </c>
      <c r="K114" s="27">
        <f>NOT(ISERROR(K33))*'FValue53-75'!J33</f>
        <v>9.1</v>
      </c>
      <c r="L114" s="27">
        <f>NOT(ISERROR(L33))*'FValue53-75'!K33</f>
        <v>5.5</v>
      </c>
      <c r="M114" s="27">
        <f>NOT(ISERROR(M33))*'FValue53-75'!L33</f>
        <v>4.9</v>
      </c>
      <c r="N114" s="27">
        <f>NOT(ISERROR(N33))*'FValue53-75'!M33</f>
        <v>1</v>
      </c>
      <c r="O114" s="27">
        <f>NOT(ISERROR(O33))*'FValue53-75'!N33</f>
        <v>2</v>
      </c>
      <c r="P114" s="27">
        <f>NOT(ISERROR(P33))*'FValue53-75'!O33</f>
        <v>4</v>
      </c>
      <c r="Q114" s="27">
        <f>NOT(ISERROR(Q33))*'FValue53-75'!P33</f>
        <v>5</v>
      </c>
      <c r="R114" s="27">
        <f>NOT(ISERROR(R33))*'FValue53-75'!Q33</f>
        <v>2</v>
      </c>
      <c r="S114" s="27">
        <f>NOT(ISERROR(S33))*'FValue53-75'!R33</f>
        <v>2</v>
      </c>
      <c r="T114" s="27">
        <f>NOT(ISERROR(T33))*'FValue53-75'!S33</f>
        <v>4</v>
      </c>
      <c r="U114" s="27">
        <f>NOT(ISERROR(U33))*'FValue53-75'!T33</f>
        <v>4</v>
      </c>
      <c r="V114" s="27">
        <f>NOT(ISERROR(V33))*'FValue53-75'!U33</f>
        <v>29</v>
      </c>
      <c r="W114" s="27">
        <f>NOT(ISERROR(W33))*'FValue53-75'!V33</f>
        <v>12</v>
      </c>
      <c r="X114" s="27">
        <f>NOT(ISERROR(X33))*'FValue53-75'!W33</f>
        <v>13</v>
      </c>
    </row>
    <row r="115" spans="1:24" ht="12">
      <c r="A115" s="29" t="s">
        <v>78</v>
      </c>
      <c r="C115" s="27">
        <f>NOT(ISERROR(C34))*'FValue53-75'!B34</f>
        <v>0</v>
      </c>
      <c r="D115" s="27">
        <f>NOT(ISERROR(D34))*'FValue53-75'!C34</f>
        <v>0</v>
      </c>
      <c r="E115" s="27">
        <f>NOT(ISERROR(E34))*'FValue53-75'!D34</f>
        <v>0</v>
      </c>
      <c r="F115" s="27">
        <f>NOT(ISERROR(F34))*'FValue53-75'!E34</f>
        <v>0</v>
      </c>
      <c r="G115" s="27">
        <f>NOT(ISERROR(G34))*'FValue53-75'!F34</f>
        <v>0</v>
      </c>
      <c r="H115" s="27">
        <f>NOT(ISERROR(H34))*'FValue53-75'!G34</f>
        <v>34.8</v>
      </c>
      <c r="I115" s="27">
        <f>NOT(ISERROR(I34))*'FValue53-75'!H34</f>
        <v>26.4</v>
      </c>
      <c r="J115" s="27">
        <f>NOT(ISERROR(J34))*'FValue53-75'!I34</f>
        <v>0.6</v>
      </c>
      <c r="K115" s="27">
        <f>NOT(ISERROR(K34))*'FValue53-75'!J34</f>
        <v>0</v>
      </c>
      <c r="L115" s="27">
        <f>NOT(ISERROR(L34))*'FValue53-75'!K34</f>
        <v>0</v>
      </c>
      <c r="M115" s="27">
        <f>NOT(ISERROR(M34))*'FValue53-75'!L34</f>
        <v>0</v>
      </c>
      <c r="N115" s="27">
        <f>NOT(ISERROR(N34))*'FValue53-75'!M34</f>
        <v>0</v>
      </c>
      <c r="O115" s="27">
        <f>NOT(ISERROR(O34))*'FValue53-75'!N34</f>
        <v>1</v>
      </c>
      <c r="P115" s="27">
        <f>NOT(ISERROR(P34))*'FValue53-75'!O34</f>
        <v>0</v>
      </c>
      <c r="Q115" s="27">
        <f>NOT(ISERROR(Q34))*'FValue53-75'!P34</f>
        <v>0</v>
      </c>
      <c r="R115" s="27">
        <f>NOT(ISERROR(R34))*'FValue53-75'!Q51</f>
        <v>28</v>
      </c>
      <c r="S115" s="27">
        <f>NOT(ISERROR(S34))*'FValue53-75'!R51</f>
        <v>87</v>
      </c>
      <c r="T115" s="27">
        <f>NOT(ISERROR(T34))*'FValue53-75'!S51</f>
        <v>3</v>
      </c>
      <c r="U115" s="27">
        <f>NOT(ISERROR(U34))*'FValue53-75'!T51</f>
        <v>13</v>
      </c>
      <c r="V115" s="27">
        <f>NOT(ISERROR(V34))*'FValue53-75'!U51</f>
        <v>2</v>
      </c>
      <c r="W115" s="27">
        <f>NOT(ISERROR(W34))*'FValue53-75'!V51</f>
        <v>80</v>
      </c>
      <c r="X115" s="27">
        <f>NOT(ISERROR(X34))*'FValue53-75'!W51</f>
        <v>115</v>
      </c>
    </row>
    <row r="116" ht="12">
      <c r="A116" s="29" t="s">
        <v>94</v>
      </c>
    </row>
    <row r="117" spans="1:24" ht="12">
      <c r="A117" s="29" t="s">
        <v>95</v>
      </c>
      <c r="C117" s="27">
        <f>NOT(ISERROR(C36))*'FValue53-75'!B36</f>
        <v>0</v>
      </c>
      <c r="D117" s="27">
        <f>NOT(ISERROR(D36))*'FValue53-75'!C36</f>
        <v>0</v>
      </c>
      <c r="E117" s="27">
        <f>NOT(ISERROR(E36))*'FValue53-75'!D36</f>
        <v>0</v>
      </c>
      <c r="F117" s="27">
        <f>NOT(ISERROR(F36))*'FValue53-75'!E36</f>
        <v>0</v>
      </c>
      <c r="G117" s="27">
        <f>NOT(ISERROR(G36))*'FValue53-75'!F36</f>
        <v>0</v>
      </c>
      <c r="H117" s="27">
        <f>NOT(ISERROR(H36))*'FValue53-75'!G36</f>
        <v>0</v>
      </c>
      <c r="I117" s="27">
        <f>NOT(ISERROR(I36))*'FValue53-75'!H36</f>
        <v>0</v>
      </c>
      <c r="J117" s="27">
        <f>NOT(ISERROR(J36))*'FValue53-75'!I36</f>
        <v>0</v>
      </c>
      <c r="K117" s="27">
        <f>NOT(ISERROR(K36))*'FValue53-75'!J36</f>
        <v>0</v>
      </c>
      <c r="L117" s="27">
        <f>NOT(ISERROR(L36))*'FValue53-75'!K36</f>
        <v>0</v>
      </c>
      <c r="M117" s="27">
        <f>NOT(ISERROR(M36))*'FValue53-75'!L36</f>
        <v>0</v>
      </c>
      <c r="N117" s="27">
        <f>NOT(ISERROR(N36))*'FValue53-75'!M36</f>
        <v>0</v>
      </c>
      <c r="O117" s="27">
        <f>NOT(ISERROR(O36))*'FValue53-75'!N36</f>
        <v>0</v>
      </c>
      <c r="P117" s="27">
        <f>NOT(ISERROR(P36))*'FValue53-75'!O36</f>
        <v>0</v>
      </c>
      <c r="Q117" s="27">
        <f>NOT(ISERROR(Q36))*'FValue53-75'!P36</f>
        <v>0</v>
      </c>
      <c r="R117" s="27">
        <f>NOT(ISERROR(R36))*'FValue53-75'!Q36</f>
        <v>0</v>
      </c>
      <c r="S117" s="27">
        <f>NOT(ISERROR(S36))*'FValue53-75'!R36</f>
        <v>0</v>
      </c>
      <c r="T117" s="27">
        <f>NOT(ISERROR(T36))*'FValue53-75'!S36</f>
        <v>0</v>
      </c>
      <c r="U117" s="27">
        <f>NOT(ISERROR(U36))*'FValue53-75'!T36</f>
        <v>0</v>
      </c>
      <c r="V117" s="27">
        <f>NOT(ISERROR(V36))*'FValue53-75'!U36</f>
        <v>0</v>
      </c>
      <c r="W117" s="27">
        <f>NOT(ISERROR(W36))*'FValue53-75'!V36</f>
        <v>0</v>
      </c>
      <c r="X117" s="27">
        <f>NOT(ISERROR(X36))*'FValue53-75'!W36</f>
        <v>0</v>
      </c>
    </row>
    <row r="118" spans="1:24" ht="12">
      <c r="A118" s="29" t="s">
        <v>179</v>
      </c>
      <c r="C118" s="27">
        <f>NOT(ISERROR(C37))*'FValue53-75'!B37</f>
        <v>1148.8</v>
      </c>
      <c r="D118" s="27">
        <f>NOT(ISERROR(D37))*'FValue53-75'!C37</f>
        <v>1331.4</v>
      </c>
      <c r="E118" s="27">
        <f>NOT(ISERROR(E37))*'FValue53-75'!D37</f>
        <v>1413.5</v>
      </c>
      <c r="F118" s="27">
        <f>NOT(ISERROR(F37))*'FValue53-75'!E37</f>
        <v>1292</v>
      </c>
      <c r="G118" s="27">
        <f>NOT(ISERROR(G37))*'FValue53-75'!F37</f>
        <v>1139.4</v>
      </c>
      <c r="H118" s="27">
        <f>NOT(ISERROR(H37))*'FValue53-75'!G37</f>
        <v>1273.2</v>
      </c>
      <c r="I118" s="27">
        <f>NOT(ISERROR(I37))*'FValue53-75'!H37</f>
        <v>1223</v>
      </c>
      <c r="J118" s="27">
        <f>NOT(ISERROR(J37))*'FValue53-75'!I37</f>
        <v>1401.6</v>
      </c>
      <c r="K118" s="27">
        <f>NOT(ISERROR(K37))*'FValue53-75'!J37</f>
        <v>1251.7</v>
      </c>
      <c r="L118" s="27">
        <f>NOT(ISERROR(L37))*'FValue53-75'!K37</f>
        <v>1465.3</v>
      </c>
      <c r="M118" s="27">
        <f>NOT(ISERROR(M37))*'FValue53-75'!L37</f>
        <v>1757.4</v>
      </c>
      <c r="N118" s="27">
        <f>NOT(ISERROR(N37))*'FValue53-75'!M37</f>
        <v>2130</v>
      </c>
      <c r="O118" s="27">
        <f>NOT(ISERROR(O37))*'FValue53-75'!N37</f>
        <v>2281</v>
      </c>
      <c r="P118" s="27">
        <f>NOT(ISERROR(P37))*'FValue53-75'!O37</f>
        <v>2183</v>
      </c>
      <c r="Q118" s="27">
        <f>NOT(ISERROR(Q37))*'FValue53-75'!P37</f>
        <v>2055</v>
      </c>
      <c r="R118" s="27">
        <f>NOT(ISERROR(R37))*'FValue53-75'!Q37</f>
        <v>2423</v>
      </c>
      <c r="S118" s="27">
        <f>NOT(ISERROR(S37))*'FValue53-75'!R37</f>
        <v>2476</v>
      </c>
      <c r="T118" s="27">
        <f>NOT(ISERROR(T37))*'FValue53-75'!S37</f>
        <v>2511</v>
      </c>
      <c r="U118" s="27">
        <f>NOT(ISERROR(U37))*'FValue53-75'!T37</f>
        <v>2440</v>
      </c>
      <c r="V118" s="27">
        <f>NOT(ISERROR(V37))*'FValue53-75'!U37</f>
        <v>3207</v>
      </c>
      <c r="W118" s="27">
        <f>NOT(ISERROR(W37))*'FValue53-75'!V37</f>
        <v>2980</v>
      </c>
      <c r="X118" s="27">
        <f>NOT(ISERROR(X37))*'FValue53-75'!W37</f>
        <v>3176</v>
      </c>
    </row>
    <row r="119" spans="1:24" ht="12">
      <c r="A119" s="29" t="s">
        <v>180</v>
      </c>
      <c r="C119" s="27">
        <f>NOT(ISERROR(C38))*'FValue53-75'!B38</f>
        <v>0</v>
      </c>
      <c r="D119" s="27">
        <f>NOT(ISERROR(D38))*'FValue53-75'!C38</f>
        <v>0</v>
      </c>
      <c r="E119" s="27">
        <f>NOT(ISERROR(E38))*'FValue53-75'!D38</f>
        <v>0</v>
      </c>
      <c r="F119" s="27">
        <f>NOT(ISERROR(F38))*'FValue53-75'!E38</f>
        <v>0</v>
      </c>
      <c r="G119" s="27">
        <f>NOT(ISERROR(G38))*'FValue53-75'!F38</f>
        <v>0.8</v>
      </c>
      <c r="H119" s="27">
        <f>NOT(ISERROR(H38))*'FValue53-75'!G38</f>
        <v>1</v>
      </c>
      <c r="I119" s="27">
        <f>NOT(ISERROR(I38))*'FValue53-75'!H38</f>
        <v>1.2</v>
      </c>
      <c r="J119" s="27">
        <f>NOT(ISERROR(J38))*'FValue53-75'!I38</f>
        <v>0</v>
      </c>
      <c r="K119" s="27">
        <f>NOT(ISERROR(K38))*'FValue53-75'!J38</f>
        <v>0</v>
      </c>
      <c r="L119" s="27">
        <f>NOT(ISERROR(L38))*'FValue53-75'!K38</f>
        <v>0</v>
      </c>
      <c r="M119" s="27">
        <f>NOT(ISERROR(M38))*'FValue53-75'!L38</f>
        <v>0</v>
      </c>
      <c r="N119" s="27">
        <f>NOT(ISERROR(N38))*'FValue53-75'!M38</f>
        <v>0</v>
      </c>
      <c r="O119" s="27">
        <f>NOT(ISERROR(O38))*'FValue53-75'!N38</f>
        <v>0</v>
      </c>
      <c r="P119" s="27">
        <f>NOT(ISERROR(P38))*'FValue53-75'!O38</f>
        <v>0</v>
      </c>
      <c r="Q119" s="27">
        <f>NOT(ISERROR(Q38))*'FValue53-75'!P38</f>
        <v>0</v>
      </c>
      <c r="R119" s="27">
        <f>NOT(ISERROR(R38))*'FValue53-75'!Q38</f>
        <v>0</v>
      </c>
      <c r="S119" s="27">
        <f>NOT(ISERROR(S38))*'FValue53-75'!R38</f>
        <v>0</v>
      </c>
      <c r="T119" s="27">
        <f>NOT(ISERROR(T38))*'FValue53-75'!S38</f>
        <v>0</v>
      </c>
      <c r="U119" s="27">
        <f>NOT(ISERROR(U38))*'FValue53-75'!T38</f>
        <v>0</v>
      </c>
      <c r="V119" s="27">
        <f>NOT(ISERROR(V38))*'FValue53-75'!U38</f>
        <v>0</v>
      </c>
      <c r="W119" s="27">
        <f>NOT(ISERROR(W38))*'FValue53-75'!V38</f>
        <v>0</v>
      </c>
      <c r="X119" s="27">
        <f>NOT(ISERROR(X38))*'FValue53-75'!W38</f>
        <v>0</v>
      </c>
    </row>
    <row r="120" spans="1:24" ht="12">
      <c r="A120" s="29" t="s">
        <v>181</v>
      </c>
      <c r="C120" s="27">
        <f>NOT(ISERROR(C39))*'FValue53-75'!B39</f>
        <v>89.8</v>
      </c>
      <c r="D120" s="27">
        <f>NOT(ISERROR(D39))*'FValue53-75'!C39</f>
        <v>119.7</v>
      </c>
      <c r="E120" s="27">
        <f>NOT(ISERROR(E39))*'FValue53-75'!D39</f>
        <v>24.4</v>
      </c>
      <c r="F120" s="27">
        <f>NOT(ISERROR(F39))*'FValue53-75'!E39</f>
        <v>6.6</v>
      </c>
      <c r="G120" s="27">
        <f>NOT(ISERROR(G39))*'FValue53-75'!F39</f>
        <v>15.2</v>
      </c>
      <c r="H120" s="27">
        <f>NOT(ISERROR(H39))*'FValue53-75'!G39</f>
        <v>20.5</v>
      </c>
      <c r="I120" s="27">
        <f>NOT(ISERROR(I39))*'FValue53-75'!H39</f>
        <v>17.9</v>
      </c>
      <c r="J120" s="27">
        <f>NOT(ISERROR(J39))*'FValue53-75'!I39</f>
        <v>6.4</v>
      </c>
      <c r="K120" s="27">
        <f>NOT(ISERROR(K39))*'FValue53-75'!J39</f>
        <v>1.8</v>
      </c>
      <c r="L120" s="27">
        <f>NOT(ISERROR(L39))*'FValue53-75'!K39</f>
        <v>6.1</v>
      </c>
      <c r="M120" s="27">
        <f>NOT(ISERROR(M39))*'FValue53-75'!L39</f>
        <v>7.8</v>
      </c>
      <c r="N120" s="27">
        <f>NOT(ISERROR(N39))*'FValue53-75'!M39</f>
        <v>77</v>
      </c>
      <c r="O120" s="27">
        <f>NOT(ISERROR(O39))*'FValue53-75'!N39</f>
        <v>27</v>
      </c>
      <c r="P120" s="27">
        <f>NOT(ISERROR(P39))*'FValue53-75'!O39</f>
        <v>4</v>
      </c>
      <c r="Q120" s="27">
        <f>NOT(ISERROR(Q39))*'FValue53-75'!P39</f>
        <v>22</v>
      </c>
      <c r="R120" s="27">
        <f>NOT(ISERROR(R39))*'FValue53-75'!Q39</f>
        <v>69</v>
      </c>
      <c r="S120" s="27">
        <f>NOT(ISERROR(S39))*'FValue53-75'!R39</f>
        <v>253</v>
      </c>
      <c r="T120" s="27">
        <f>NOT(ISERROR(T39))*'FValue53-75'!S39</f>
        <v>128</v>
      </c>
      <c r="U120" s="27">
        <f>NOT(ISERROR(U39))*'FValue53-75'!T39</f>
        <v>133</v>
      </c>
      <c r="V120" s="27">
        <f>NOT(ISERROR(V39))*'FValue53-75'!U39</f>
        <v>982</v>
      </c>
      <c r="W120" s="27">
        <f>NOT(ISERROR(W39))*'FValue53-75'!V39</f>
        <v>702</v>
      </c>
      <c r="X120" s="27">
        <f>NOT(ISERROR(X39))*'FValue53-75'!W39</f>
        <v>90</v>
      </c>
    </row>
    <row r="121" spans="1:24" ht="12">
      <c r="A121" s="29" t="s">
        <v>182</v>
      </c>
      <c r="C121" s="27">
        <f>NOT(ISERROR(C40))*'FValue53-75'!B40</f>
        <v>152.7</v>
      </c>
      <c r="D121" s="27">
        <f>NOT(ISERROR(D40))*'FValue53-75'!C40</f>
        <v>221.8</v>
      </c>
      <c r="E121" s="27">
        <f>NOT(ISERROR(E40))*'FValue53-75'!D40</f>
        <v>232</v>
      </c>
      <c r="F121" s="27">
        <f>NOT(ISERROR(F40))*'FValue53-75'!E40</f>
        <v>256.4</v>
      </c>
      <c r="G121" s="27">
        <f>NOT(ISERROR(G40))*'FValue53-75'!F40</f>
        <v>87</v>
      </c>
      <c r="H121" s="27">
        <f>NOT(ISERROR(H40))*'FValue53-75'!G40</f>
        <v>42.1</v>
      </c>
      <c r="I121" s="27">
        <f>NOT(ISERROR(I40))*'FValue53-75'!H40</f>
        <v>125.8</v>
      </c>
      <c r="J121" s="27">
        <f>NOT(ISERROR(J40))*'FValue53-75'!I40</f>
        <v>223.5</v>
      </c>
      <c r="K121" s="27">
        <f>NOT(ISERROR(K40))*'FValue53-75'!J40</f>
        <v>296.8</v>
      </c>
      <c r="L121" s="27">
        <f>NOT(ISERROR(L40))*'FValue53-75'!K40</f>
        <v>21.2</v>
      </c>
      <c r="M121" s="27">
        <f>NOT(ISERROR(M40))*'FValue53-75'!L40</f>
        <v>99.3</v>
      </c>
      <c r="N121" s="27">
        <f>NOT(ISERROR(N40))*'FValue53-75'!M40</f>
        <v>385</v>
      </c>
      <c r="O121" s="27">
        <f>NOT(ISERROR(O40))*'FValue53-75'!N40</f>
        <v>265</v>
      </c>
      <c r="P121" s="27">
        <f>NOT(ISERROR(P40))*'FValue53-75'!O40</f>
        <v>222</v>
      </c>
      <c r="Q121" s="27">
        <f>NOT(ISERROR(Q40))*'FValue53-75'!P40</f>
        <v>303</v>
      </c>
      <c r="R121" s="27">
        <f>NOT(ISERROR(R40))*'FValue53-75'!Q53</f>
        <v>0.04</v>
      </c>
      <c r="S121" s="27">
        <f>NOT(ISERROR(S40))*'FValue53-75'!R53</f>
        <v>1</v>
      </c>
      <c r="T121" s="27">
        <f>NOT(ISERROR(T40))*'FValue53-75'!S53</f>
        <v>4</v>
      </c>
      <c r="U121" s="27">
        <f>NOT(ISERROR(U40))*'FValue53-75'!T53</f>
        <v>95</v>
      </c>
      <c r="V121" s="27">
        <f>NOT(ISERROR(V40))*'FValue53-75'!U53</f>
        <v>2</v>
      </c>
      <c r="W121" s="27">
        <f>NOT(ISERROR(W40))*'FValue53-75'!V53</f>
        <v>55</v>
      </c>
      <c r="X121" s="27">
        <f>NOT(ISERROR(X40))*'FValue53-75'!W40</f>
        <v>16</v>
      </c>
    </row>
    <row r="122" spans="1:24" ht="12">
      <c r="A122" s="29" t="s">
        <v>183</v>
      </c>
      <c r="C122" s="27">
        <f>NOT(ISERROR(C41))*'FValue53-75'!B41</f>
        <v>0</v>
      </c>
      <c r="D122" s="27">
        <f>NOT(ISERROR(D41))*'FValue53-75'!C41</f>
        <v>0</v>
      </c>
      <c r="E122" s="27">
        <f>NOT(ISERROR(E41))*'FValue53-75'!D41</f>
        <v>0</v>
      </c>
      <c r="F122" s="27">
        <f>NOT(ISERROR(F41))*'FValue53-75'!E41</f>
        <v>0</v>
      </c>
      <c r="G122" s="27">
        <f>NOT(ISERROR(G41))*'FValue53-75'!F41</f>
        <v>0</v>
      </c>
      <c r="H122" s="27">
        <f>NOT(ISERROR(H41))*'FValue53-75'!G41</f>
        <v>0</v>
      </c>
      <c r="I122" s="27">
        <f>NOT(ISERROR(I41))*'FValue53-75'!H41</f>
        <v>0</v>
      </c>
      <c r="J122" s="27">
        <f>NOT(ISERROR(J41))*'FValue53-75'!I41</f>
        <v>0</v>
      </c>
      <c r="K122" s="27">
        <f>NOT(ISERROR(K41))*'FValue53-75'!J41</f>
        <v>0</v>
      </c>
      <c r="L122" s="27">
        <f>NOT(ISERROR(L41))*'FValue53-75'!K41</f>
        <v>0</v>
      </c>
      <c r="M122" s="27">
        <f>NOT(ISERROR(M41))*'FValue53-75'!L41</f>
        <v>0</v>
      </c>
      <c r="N122" s="27">
        <f>NOT(ISERROR(N41))*'FValue53-75'!M41</f>
        <v>0</v>
      </c>
      <c r="O122" s="27">
        <f>NOT(ISERROR(O41))*'FValue53-75'!N41</f>
        <v>0</v>
      </c>
      <c r="P122" s="27">
        <f>NOT(ISERROR(P41))*'FValue53-75'!O41</f>
        <v>0</v>
      </c>
      <c r="Q122" s="27">
        <f>NOT(ISERROR(Q41))*'FValue53-75'!P41</f>
        <v>0</v>
      </c>
      <c r="R122" s="27">
        <f>NOT(ISERROR(R41))*'FValue53-75'!Q41</f>
        <v>20</v>
      </c>
      <c r="S122" s="27">
        <f>NOT(ISERROR(S41))*'FValue53-75'!R41</f>
        <v>80</v>
      </c>
      <c r="T122" s="27">
        <f>NOT(ISERROR(T41))*'FValue53-75'!S41</f>
        <v>145</v>
      </c>
      <c r="U122" s="27">
        <f>NOT(ISERROR(U41))*'FValue53-75'!T41</f>
        <v>245</v>
      </c>
      <c r="V122" s="27">
        <f>NOT(ISERROR(V41))*'FValue53-75'!U41</f>
        <v>277</v>
      </c>
      <c r="W122" s="27">
        <f>NOT(ISERROR(W41))*'FValue53-75'!V41</f>
        <v>784</v>
      </c>
      <c r="X122" s="27">
        <f>NOT(ISERROR(X41))*'FValue53-75'!W41</f>
        <v>1086</v>
      </c>
    </row>
    <row r="123" spans="1:24" ht="12">
      <c r="A123" s="29" t="s">
        <v>184</v>
      </c>
      <c r="C123" s="27">
        <f>NOT(ISERROR(C42))*'FValue53-75'!B42</f>
        <v>0</v>
      </c>
      <c r="D123" s="27">
        <f>NOT(ISERROR(D42))*'FValue53-75'!C42</f>
        <v>0</v>
      </c>
      <c r="E123" s="27">
        <f>NOT(ISERROR(E42))*'FValue53-75'!D42</f>
        <v>0</v>
      </c>
      <c r="F123" s="27">
        <f>NOT(ISERROR(F42))*'FValue53-75'!E42</f>
        <v>0</v>
      </c>
      <c r="G123" s="27">
        <f>NOT(ISERROR(G42))*'FValue53-75'!F42</f>
        <v>0</v>
      </c>
      <c r="H123" s="27">
        <f>NOT(ISERROR(H42))*'FValue53-75'!G42</f>
        <v>0</v>
      </c>
      <c r="I123" s="27">
        <f>NOT(ISERROR(I42))*'FValue53-75'!H42</f>
        <v>0</v>
      </c>
      <c r="J123" s="27">
        <f>NOT(ISERROR(J42))*'FValue53-75'!I42</f>
        <v>0</v>
      </c>
      <c r="K123" s="27">
        <f>NOT(ISERROR(K42))*'FValue53-75'!J42</f>
        <v>0</v>
      </c>
      <c r="L123" s="27">
        <f>NOT(ISERROR(L42))*'FValue53-75'!K42</f>
        <v>0</v>
      </c>
      <c r="M123" s="27">
        <f>NOT(ISERROR(M42))*'FValue53-75'!L42</f>
        <v>0</v>
      </c>
      <c r="N123" s="27">
        <f>NOT(ISERROR(N42))*'FValue53-75'!M42</f>
        <v>0</v>
      </c>
      <c r="O123" s="27">
        <f>NOT(ISERROR(O42))*'FValue53-75'!N42</f>
        <v>0</v>
      </c>
      <c r="P123" s="27">
        <f>NOT(ISERROR(P42))*'FValue53-75'!O42</f>
        <v>0</v>
      </c>
      <c r="Q123" s="27">
        <f>NOT(ISERROR(Q42))*'FValue53-75'!P42</f>
        <v>0</v>
      </c>
      <c r="R123" s="27">
        <f>NOT(ISERROR(R42))*'FValue53-75'!Q42</f>
        <v>0</v>
      </c>
      <c r="S123" s="27">
        <f>NOT(ISERROR(S42))*'FValue53-75'!R42</f>
        <v>0</v>
      </c>
      <c r="T123" s="27">
        <f>NOT(ISERROR(T42))*'FValue53-75'!S54</f>
        <v>53</v>
      </c>
      <c r="U123" s="27">
        <f>NOT(ISERROR(U42))*'FValue53-75'!T54</f>
        <v>231</v>
      </c>
      <c r="V123" s="27">
        <f>NOT(ISERROR(V42))*'FValue53-75'!U54</f>
        <v>65</v>
      </c>
      <c r="W123" s="27">
        <f>NOT(ISERROR(W42))*'FValue53-75'!V54</f>
        <v>224</v>
      </c>
      <c r="X123" s="27">
        <f>NOT(ISERROR(X42))*'FValue53-75'!W42</f>
        <v>256</v>
      </c>
    </row>
    <row r="124" spans="1:24" ht="12">
      <c r="A124" s="29" t="s">
        <v>78</v>
      </c>
      <c r="C124" s="27">
        <f>NOT(ISERROR(C43))*'FValue53-75'!B43</f>
        <v>0</v>
      </c>
      <c r="D124" s="27">
        <f>NOT(ISERROR(D43))*'FValue53-75'!C43</f>
        <v>0</v>
      </c>
      <c r="E124" s="27">
        <f>NOT(ISERROR(E43))*'FValue53-75'!D43</f>
        <v>0</v>
      </c>
      <c r="F124" s="27">
        <f>NOT(ISERROR(F43))*'FValue53-75'!E43</f>
        <v>0</v>
      </c>
      <c r="G124" s="27">
        <f>NOT(ISERROR(G43))*'FValue53-75'!F43</f>
        <v>0</v>
      </c>
      <c r="H124" s="27">
        <f>NOT(ISERROR(H43))*'FValue53-75'!G43</f>
        <v>0</v>
      </c>
      <c r="I124" s="27">
        <f>NOT(ISERROR(I43))*'FValue53-75'!H43</f>
        <v>0</v>
      </c>
      <c r="J124" s="27">
        <f>NOT(ISERROR(J43))*'FValue53-75'!I43</f>
        <v>0</v>
      </c>
      <c r="K124" s="27">
        <f>NOT(ISERROR(K43))*'FValue53-75'!J43</f>
        <v>0</v>
      </c>
      <c r="L124" s="27">
        <f>NOT(ISERROR(L43))*'FValue53-75'!K43</f>
        <v>0</v>
      </c>
      <c r="M124" s="27">
        <f>NOT(ISERROR(M43))*'FValue53-75'!L43</f>
        <v>0</v>
      </c>
      <c r="N124" s="27">
        <f>NOT(ISERROR(N43))*'FValue53-75'!M43</f>
        <v>0</v>
      </c>
      <c r="O124" s="27">
        <f>NOT(ISERROR(O43))*'FValue53-75'!N43</f>
        <v>0</v>
      </c>
      <c r="P124" s="27">
        <f>NOT(ISERROR(P43))*'FValue53-75'!O43</f>
        <v>0</v>
      </c>
      <c r="Q124" s="27">
        <f>NOT(ISERROR(Q43))*'FValue53-75'!P43</f>
        <v>0</v>
      </c>
      <c r="R124" s="27">
        <f>NOT(ISERROR(R43))*'FValue53-75'!Q55</f>
        <v>8.96</v>
      </c>
      <c r="S124" s="27">
        <f>NOT(ISERROR(S43))*'FValue53-75'!R55</f>
        <v>1</v>
      </c>
      <c r="T124" s="27">
        <f>NOT(ISERROR(T43))*'FValue53-75'!S55</f>
        <v>2</v>
      </c>
      <c r="U124" s="27">
        <f>NOT(ISERROR(U43))*'FValue53-75'!T55</f>
        <v>0</v>
      </c>
      <c r="V124" s="27">
        <f>NOT(ISERROR(V43))*'FValue53-75'!U55</f>
        <v>0</v>
      </c>
      <c r="W124" s="27">
        <f>NOT(ISERROR(W43))*'FValue53-75'!V55</f>
        <v>0</v>
      </c>
      <c r="X124" s="27">
        <f>NOT(ISERROR(X43))*'FValue53-75'!W43</f>
        <v>0</v>
      </c>
    </row>
    <row r="125" spans="1:24" ht="12">
      <c r="A125" s="29" t="s">
        <v>101</v>
      </c>
      <c r="C125" s="27">
        <f>NOT(ISERROR(C44))*'FValue53-75'!B44</f>
        <v>0</v>
      </c>
      <c r="D125" s="27">
        <f>NOT(ISERROR(D44))*'FValue53-75'!C44</f>
        <v>0</v>
      </c>
      <c r="E125" s="27">
        <f>NOT(ISERROR(E44))*'FValue53-75'!D44</f>
        <v>379.6</v>
      </c>
      <c r="F125" s="27">
        <f>NOT(ISERROR(F44))*'FValue53-75'!E44</f>
        <v>468.6</v>
      </c>
      <c r="G125" s="27">
        <f>NOT(ISERROR(G44))*'FValue53-75'!F44</f>
        <v>373.8</v>
      </c>
      <c r="H125" s="27">
        <f>NOT(ISERROR(H44))*'FValue53-75'!G44</f>
        <v>232.5</v>
      </c>
      <c r="I125" s="27">
        <f>NOT(ISERROR(I44))*'FValue53-75'!H44</f>
        <v>356.6</v>
      </c>
      <c r="J125" s="27">
        <f>NOT(ISERROR(J44))*'FValue53-75'!I44</f>
        <v>360.1</v>
      </c>
      <c r="K125" s="27">
        <f>NOT(ISERROR(K44))*'FValue53-75'!J44</f>
        <v>240</v>
      </c>
      <c r="L125" s="27">
        <f>NOT(ISERROR(L44))*'FValue53-75'!K44</f>
        <v>298.5</v>
      </c>
      <c r="M125" s="27">
        <f>NOT(ISERROR(M44))*'FValue53-75'!L44</f>
        <v>368.9</v>
      </c>
      <c r="N125" s="27">
        <f>NOT(ISERROR(N44))*'FValue53-75'!M44</f>
        <v>306</v>
      </c>
      <c r="O125" s="27">
        <f>NOT(ISERROR(O44))*'FValue53-75'!N44</f>
        <v>238</v>
      </c>
      <c r="P125" s="27">
        <f>NOT(ISERROR(P44))*'FValue53-75'!O44</f>
        <v>222</v>
      </c>
      <c r="Q125" s="27">
        <f>NOT(ISERROR(Q44))*'FValue53-75'!P44</f>
        <v>173</v>
      </c>
      <c r="R125" s="27">
        <f>NOT(ISERROR(R44))*'FValue53-75'!Q44</f>
        <v>152</v>
      </c>
      <c r="S125" s="27">
        <f>NOT(ISERROR(S44))*'FValue53-75'!R44</f>
        <v>217</v>
      </c>
      <c r="T125" s="27">
        <f>NOT(ISERROR(T44))*'FValue53-75'!S44</f>
        <v>53</v>
      </c>
      <c r="U125" s="27">
        <f>NOT(ISERROR(U44))*'FValue53-75'!T44</f>
        <v>161</v>
      </c>
      <c r="V125" s="27">
        <f>NOT(ISERROR(V44))*'FValue53-75'!U44</f>
        <v>170</v>
      </c>
      <c r="W125" s="27">
        <f>NOT(ISERROR(W44))*'FValue53-75'!V44</f>
        <v>29</v>
      </c>
      <c r="X125" s="27">
        <f>NOT(ISERROR(X44))*'FValue53-75'!W44</f>
        <v>16</v>
      </c>
    </row>
    <row r="126" spans="1:24" ht="12">
      <c r="A126" s="29" t="s">
        <v>102</v>
      </c>
      <c r="C126" s="27">
        <f>NOT(ISERROR(C45))*'FValue53-75'!B45</f>
        <v>0</v>
      </c>
      <c r="D126" s="27">
        <f>NOT(ISERROR(D45))*'FValue53-75'!C45</f>
        <v>0</v>
      </c>
      <c r="E126" s="27">
        <f>NOT(ISERROR(E45))*'FValue53-75'!D45</f>
        <v>73.8</v>
      </c>
      <c r="F126" s="27">
        <f>NOT(ISERROR(F45))*'FValue53-75'!E45</f>
        <v>141.1</v>
      </c>
      <c r="G126" s="27">
        <f>NOT(ISERROR(G45))*'FValue53-75'!F45</f>
        <v>115.4</v>
      </c>
      <c r="H126" s="27">
        <f>NOT(ISERROR(H45))*'FValue53-75'!G45</f>
        <v>54.4</v>
      </c>
      <c r="I126" s="27">
        <f>NOT(ISERROR(I45))*'FValue53-75'!H45</f>
        <v>38.3</v>
      </c>
      <c r="J126" s="27">
        <f>NOT(ISERROR(J45))*'FValue53-75'!I45</f>
        <v>27.6</v>
      </c>
      <c r="K126" s="27">
        <f>NOT(ISERROR(K45))*'FValue53-75'!J45</f>
        <v>72.1</v>
      </c>
      <c r="L126" s="27">
        <f>NOT(ISERROR(L45))*'FValue53-75'!K45</f>
        <v>4.7</v>
      </c>
      <c r="M126" s="27">
        <f>NOT(ISERROR(M45))*'FValue53-75'!L45</f>
        <v>4.1</v>
      </c>
      <c r="N126" s="27">
        <f>NOT(ISERROR(N45))*'FValue53-75'!M45</f>
        <v>33</v>
      </c>
      <c r="O126" s="27">
        <f>NOT(ISERROR(O45))*'FValue53-75'!N45</f>
        <v>22</v>
      </c>
      <c r="P126" s="27">
        <f>NOT(ISERROR(P45))*'FValue53-75'!O45</f>
        <v>140</v>
      </c>
      <c r="Q126" s="27">
        <f>NOT(ISERROR(Q45))*'FValue53-75'!P45</f>
        <v>440</v>
      </c>
      <c r="R126" s="27">
        <f>NOT(ISERROR(R45))*'FValue53-75'!Q45</f>
        <v>666</v>
      </c>
      <c r="S126" s="27">
        <f>NOT(ISERROR(S45))*'FValue53-75'!R45</f>
        <v>484</v>
      </c>
      <c r="T126" s="27">
        <f>NOT(ISERROR(T45))*'FValue53-75'!S45</f>
        <v>536</v>
      </c>
      <c r="U126" s="27">
        <f>NOT(ISERROR(U45))*'FValue53-75'!T45</f>
        <v>405</v>
      </c>
      <c r="V126" s="27">
        <f>NOT(ISERROR(V45))*'FValue53-75'!U45</f>
        <v>0</v>
      </c>
      <c r="W126" s="27">
        <f>NOT(ISERROR(W45))*'FValue53-75'!V45</f>
        <v>0</v>
      </c>
      <c r="X126" s="27">
        <f>NOT(ISERROR(X45))*'FValue53-75'!W45</f>
        <v>0</v>
      </c>
    </row>
    <row r="127" spans="1:24" ht="12">
      <c r="A127" s="29" t="s">
        <v>199</v>
      </c>
      <c r="C127" s="27">
        <f>NOT(ISERROR(C46))*'FValue53-75'!B46</f>
        <v>0</v>
      </c>
      <c r="D127" s="27">
        <f>NOT(ISERROR(D46))*'FValue53-75'!C46</f>
        <v>0</v>
      </c>
      <c r="E127" s="27">
        <f>NOT(ISERROR(E46))*'FValue53-75'!D46</f>
        <v>59.5</v>
      </c>
      <c r="F127" s="27">
        <f>NOT(ISERROR(F46))*'FValue53-75'!E46</f>
        <v>65.3</v>
      </c>
      <c r="G127" s="27">
        <f>NOT(ISERROR(G46))*'FValue53-75'!F46</f>
        <v>87.8</v>
      </c>
      <c r="H127" s="27">
        <f>NOT(ISERROR(H46))*'FValue53-75'!G46</f>
        <v>167.1</v>
      </c>
      <c r="I127" s="27">
        <f>NOT(ISERROR(I46))*'FValue53-75'!H46</f>
        <v>57</v>
      </c>
      <c r="J127" s="27">
        <f>NOT(ISERROR(J46))*'FValue53-75'!I46</f>
        <v>115.5</v>
      </c>
      <c r="K127" s="27">
        <f>NOT(ISERROR(K46))*'FValue53-75'!J46</f>
        <v>132.8</v>
      </c>
      <c r="L127" s="27">
        <f>NOT(ISERROR(L46))*'FValue53-75'!K46</f>
        <v>226.8</v>
      </c>
      <c r="M127" s="27">
        <f>NOT(ISERROR(M46))*'FValue53-75'!L46</f>
        <v>333.5</v>
      </c>
      <c r="N127" s="27">
        <f>NOT(ISERROR(N46))*'FValue53-75'!M46</f>
        <v>862</v>
      </c>
      <c r="O127" s="27">
        <f>NOT(ISERROR(O46))*'FValue53-75'!N46</f>
        <v>903</v>
      </c>
      <c r="P127" s="27">
        <f>NOT(ISERROR(P46))*'FValue53-75'!O46</f>
        <v>549</v>
      </c>
      <c r="Q127" s="27">
        <f>NOT(ISERROR(Q46))*'FValue53-75'!P46</f>
        <v>366</v>
      </c>
      <c r="R127" s="27">
        <f>NOT(ISERROR(R46))*'FValue53-75'!Q46</f>
        <v>168</v>
      </c>
      <c r="S127" s="27">
        <f>NOT(ISERROR(S46))*'FValue53-75'!R46</f>
        <v>818</v>
      </c>
      <c r="T127" s="27">
        <f>NOT(ISERROR(T46))*'FValue53-75'!S46</f>
        <v>763</v>
      </c>
      <c r="U127" s="27">
        <f>NOT(ISERROR(U46))*'FValue53-75'!T46</f>
        <v>598</v>
      </c>
      <c r="V127" s="27">
        <f>NOT(ISERROR(V46))*'FValue53-75'!U46</f>
        <v>434</v>
      </c>
      <c r="W127" s="27">
        <f>NOT(ISERROR(W46))*'FValue53-75'!V46</f>
        <v>461</v>
      </c>
      <c r="X127" s="27">
        <f>NOT(ISERROR(X46))*'FValue53-75'!W46</f>
        <v>685</v>
      </c>
    </row>
    <row r="128" spans="1:24" ht="12">
      <c r="A128" s="29" t="s">
        <v>104</v>
      </c>
      <c r="C128" s="27">
        <f>NOT(ISERROR(C47))*'FValue53-75'!B47</f>
        <v>0</v>
      </c>
      <c r="D128" s="27">
        <f>NOT(ISERROR(D47))*'FValue53-75'!C47</f>
        <v>0</v>
      </c>
      <c r="E128" s="27">
        <f>NOT(ISERROR(E47))*'FValue53-75'!D47</f>
        <v>0</v>
      </c>
      <c r="F128" s="27">
        <f>NOT(ISERROR(F47))*'FValue53-75'!E47</f>
        <v>0</v>
      </c>
      <c r="G128" s="27">
        <f>NOT(ISERROR(G47))*'FValue53-75'!F47</f>
        <v>0</v>
      </c>
      <c r="H128" s="27">
        <f>NOT(ISERROR(H47))*'FValue53-75'!G47</f>
        <v>0</v>
      </c>
      <c r="I128" s="27">
        <f>NOT(ISERROR(I47))*'FValue53-75'!H47</f>
        <v>0</v>
      </c>
      <c r="J128" s="27">
        <f>NOT(ISERROR(J47))*'FValue53-75'!I47</f>
        <v>0</v>
      </c>
      <c r="K128" s="27">
        <f>NOT(ISERROR(K47))*'FValue53-75'!J47</f>
        <v>0</v>
      </c>
      <c r="L128" s="27">
        <f>NOT(ISERROR(L47))*'FValue53-75'!K47</f>
        <v>0</v>
      </c>
      <c r="M128" s="27">
        <f>NOT(ISERROR(M47))*'FValue53-75'!L47</f>
        <v>0</v>
      </c>
      <c r="N128" s="27">
        <f>NOT(ISERROR(N47))*'FValue53-75'!M47</f>
        <v>0</v>
      </c>
      <c r="O128" s="27">
        <f>NOT(ISERROR(O47))*'FValue53-75'!N47</f>
        <v>0</v>
      </c>
      <c r="P128" s="27">
        <f>NOT(ISERROR(P47))*'FValue53-75'!O47</f>
        <v>0</v>
      </c>
      <c r="Q128" s="27">
        <f>NOT(ISERROR(Q47))*'FValue53-75'!P47</f>
        <v>0</v>
      </c>
      <c r="R128" s="27">
        <f>NOT(ISERROR(R47))*'FValue53-75'!Q47</f>
        <v>0</v>
      </c>
      <c r="S128" s="27">
        <f>NOT(ISERROR(S47))*'FValue53-75'!R47</f>
        <v>28</v>
      </c>
      <c r="T128" s="27">
        <f>NOT(ISERROR(T47))*'FValue53-75'!S47</f>
        <v>0</v>
      </c>
      <c r="U128" s="27">
        <f>NOT(ISERROR(U47))*'FValue53-75'!T47</f>
        <v>0</v>
      </c>
      <c r="V128" s="27">
        <f>NOT(ISERROR(V47))*'FValue53-75'!U47</f>
        <v>0</v>
      </c>
      <c r="W128" s="27">
        <f>NOT(ISERROR(W47))*'FValue53-75'!V47</f>
        <v>128</v>
      </c>
      <c r="X128" s="27">
        <f>NOT(ISERROR(X47))*'FValue53-75'!W47</f>
        <v>0</v>
      </c>
    </row>
    <row r="129" spans="1:24" ht="12">
      <c r="A129" s="44" t="s">
        <v>206</v>
      </c>
      <c r="B129" s="44"/>
      <c r="C129" s="44">
        <f>SUM(C93:C128)</f>
        <v>12014.5</v>
      </c>
      <c r="D129" s="44">
        <f>SUM(D93:D128)</f>
        <v>14689.200000000004</v>
      </c>
      <c r="E129" s="44">
        <f>SUM(E93:E128)</f>
        <v>14160.6</v>
      </c>
      <c r="F129" s="44">
        <f>SUM(F93:F128)</f>
        <v>15081.5</v>
      </c>
      <c r="G129" s="44">
        <f>SUM(G93:G128)</f>
        <v>13671.599999999999</v>
      </c>
      <c r="H129" s="44">
        <f>SUM(H93:H128)</f>
        <v>11309.1</v>
      </c>
      <c r="I129" s="44">
        <f>SUM(I93:I128)</f>
        <v>14528.999999999998</v>
      </c>
      <c r="J129" s="44">
        <f>SUM(J93:J128)</f>
        <v>15855.099999999999</v>
      </c>
      <c r="K129" s="44">
        <f>SUM(K93:K128)</f>
        <v>14919.699999999999</v>
      </c>
      <c r="L129" s="44">
        <f>SUM(L93:L128)</f>
        <v>17453.7</v>
      </c>
      <c r="M129" s="44">
        <f>SUM(M93:M128)</f>
        <v>20408.8</v>
      </c>
      <c r="N129" s="44">
        <f>SUM(N93:N128)</f>
        <v>22871</v>
      </c>
      <c r="O129" s="44">
        <f>SUM(O93:O128)</f>
        <v>24101</v>
      </c>
      <c r="P129" s="44">
        <f>SUM(P93:P128)</f>
        <v>26573</v>
      </c>
      <c r="Q129" s="44">
        <f>SUM(Q93:Q128)</f>
        <v>28866</v>
      </c>
      <c r="R129" s="44">
        <f>SUM(R93:R128)</f>
        <v>28841</v>
      </c>
      <c r="S129" s="44">
        <f>SUM(S93:S128)</f>
        <v>30785</v>
      </c>
      <c r="T129" s="44">
        <f>SUM(T93:T128)</f>
        <v>36465</v>
      </c>
      <c r="U129" s="44">
        <f>SUM(U93:U128)</f>
        <v>36809</v>
      </c>
      <c r="V129" s="44">
        <f>SUM(V93:V128)</f>
        <v>36182</v>
      </c>
      <c r="W129" s="44">
        <f>SUM(W93:W128)</f>
        <v>47895</v>
      </c>
      <c r="X129" s="44">
        <f>SUM(X93:X128)</f>
        <v>42782</v>
      </c>
    </row>
    <row r="131" ht="12.75">
      <c r="A131" s="42" t="s">
        <v>208</v>
      </c>
    </row>
    <row r="133" ht="12">
      <c r="A133" s="29" t="s">
        <v>67</v>
      </c>
    </row>
    <row r="134" spans="1:24" ht="12">
      <c r="A134" s="29" t="s">
        <v>160</v>
      </c>
      <c r="C134" s="27">
        <f>IF(ISERROR(C12),0,(C52/C$88+C93/C$129)*C12)</f>
        <v>1.748356031482664E-06</v>
      </c>
      <c r="D134" s="27">
        <f>IF(ISERROR(D12),0,(D52/D$88+D93/D$129)*D12)</f>
        <v>-2.3653961789122352E-05</v>
      </c>
      <c r="E134" s="27">
        <f>IF(ISERROR(E12),0,(E52/E$88+E93/E$129)*E12)</f>
        <v>2.2259895003162038E-05</v>
      </c>
      <c r="F134" s="27">
        <f>IF(ISERROR(F12),0,(F52/F$88+F93/F$129)*F12)</f>
        <v>-3.629819123185541E-06</v>
      </c>
      <c r="G134" s="27">
        <f>IF(ISERROR(G12),0,(G52/G$88+G93/G$129)*G12)</f>
        <v>2.742515153554042E-05</v>
      </c>
      <c r="H134" s="27">
        <f>IF(ISERROR(H12),0,(H52/H$88+H93/H$129)*H12)</f>
        <v>-1.7410701308344826E-05</v>
      </c>
      <c r="I134" s="27">
        <f>IF(ISERROR(I12),0,(I52/I$88+I93/I$129)*I12)</f>
        <v>-2.6004111201949535E-05</v>
      </c>
      <c r="J134" s="27">
        <f>IF(ISERROR(J12),0,(J52/J$88+J93/J$129)*J12)</f>
        <v>-3.0723913331509466E-06</v>
      </c>
      <c r="K134" s="27">
        <f>IF(ISERROR(K12),0,(K52/K$88+K93/K$129)*K12)</f>
        <v>3.66827911831694E-05</v>
      </c>
      <c r="L134" s="27">
        <f>IF(ISERROR(L12),0,(L52/L$88+L93/L$129)*L12)</f>
        <v>1.781651136385905E-05</v>
      </c>
      <c r="M134" s="27">
        <f>IF(ISERROR(M12),0,(M52/M$88+M93/M$129)*M12)</f>
        <v>-3.9003841318034634E-05</v>
      </c>
      <c r="N134" s="27">
        <f>IF(ISERROR(N12),0,(N52/N$88+N93/N$129)*N12)</f>
        <v>2.293422731654417E-05</v>
      </c>
      <c r="O134" s="27">
        <f>IF(ISERROR(O12),0,(O52/O$88+O93/O$129)*O12)</f>
        <v>9.776412221259368E-06</v>
      </c>
      <c r="P134" s="27">
        <f>IF(ISERROR(P12),0,(P52/P$88+P93/P$129)*P12)</f>
        <v>5.255666172457209E-05</v>
      </c>
      <c r="Q134" s="27">
        <f>IF(ISERROR(Q12),0,(Q52/Q$88+Q93/Q$129)*Q12)</f>
        <v>-0.00011431533163517136</v>
      </c>
      <c r="R134" s="27">
        <f>IF(ISERROR(R12),0,(R52/R$88+R93/R$129)*R12)</f>
        <v>0.00038711969204820656</v>
      </c>
      <c r="S134" s="27">
        <f>IF(ISERROR(S12),0,(S52/S$88+S93/S$129)*S12)</f>
        <v>0.0001670265361951257</v>
      </c>
      <c r="T134" s="27">
        <f>IF(ISERROR(T12),0,(T52/T$88+T93/T$129)*T12)</f>
        <v>0.000591076541390577</v>
      </c>
      <c r="U134" s="27">
        <f>IF(ISERROR(U12),0,(U52/U$88+U93/U$129)*U12)</f>
        <v>0.0008385656923868259</v>
      </c>
      <c r="V134" s="27">
        <f>IF(ISERROR(V12),0,(V52/V$88+V93/V$129)*V12)</f>
        <v>0.00021798253494305367</v>
      </c>
      <c r="W134" s="27">
        <f>IF(ISERROR(W12),0,(W52/W$88+W93/W$129)*W12)</f>
        <v>0.0004909269435584942</v>
      </c>
      <c r="X134" s="27">
        <f>IF(ISERROR(X12),0,(X52/X$88+X93/X$129)*X12)</f>
        <v>0.0001074431867029798</v>
      </c>
    </row>
    <row r="135" spans="1:24" ht="12">
      <c r="A135" s="29" t="s">
        <v>161</v>
      </c>
      <c r="C135" s="27">
        <f>IF(ISERROR(C13),0,(C53/C$88+C94/C$129)*C13)</f>
        <v>0.008751326731162518</v>
      </c>
      <c r="D135" s="27">
        <f>IF(ISERROR(D13),0,(D53/D$88+D94/D$129)*D13)</f>
        <v>-0.004506816122095394</v>
      </c>
      <c r="E135" s="27">
        <f>IF(ISERROR(E13),0,(E53/E$88+E94/E$129)*E13)</f>
        <v>0.00907205698006187</v>
      </c>
      <c r="F135" s="27">
        <f>IF(ISERROR(F13),0,(F53/F$88+F94/F$129)*F13)</f>
        <v>-0.014927346996084606</v>
      </c>
      <c r="G135" s="27">
        <f>IF(ISERROR(G13),0,(G53/G$88+G94/G$129)*G13)</f>
        <v>-0.011958201461532598</v>
      </c>
      <c r="H135" s="27">
        <f>IF(ISERROR(H13),0,(H53/H$88+H94/H$129)*H13)</f>
        <v>0.05130922402321397</v>
      </c>
      <c r="I135" s="27">
        <f>IF(ISERROR(I13),0,(I53/I$88+I94/I$129)*I13)</f>
        <v>0.04995723063983711</v>
      </c>
      <c r="J135" s="27">
        <f>IF(ISERROR(J13),0,(J53/J$88+J94/J$129)*J13)</f>
        <v>0.04273893871578784</v>
      </c>
      <c r="K135" s="27">
        <f>IF(ISERROR(K13),0,(K53/K$88+K94/K$129)*K13)</f>
        <v>0.03210172469366289</v>
      </c>
      <c r="L135" s="27">
        <f>IF(ISERROR(L13),0,(L53/L$88+L94/L$129)*L13)</f>
        <v>0.0518754696208267</v>
      </c>
      <c r="M135" s="27">
        <f>IF(ISERROR(M13),0,(M53/M$88+M94/M$129)*M13)</f>
        <v>0.07624819155514281</v>
      </c>
      <c r="N135" s="27">
        <f>IF(ISERROR(N13),0,(N53/N$88+N94/N$129)*N13)</f>
        <v>0.025765932857792714</v>
      </c>
      <c r="O135" s="27">
        <f>IF(ISERROR(O13),0,(O53/O$88+O94/O$129)*O13)</f>
        <v>0.03969972104281485</v>
      </c>
      <c r="P135" s="27">
        <f>IF(ISERROR(P13),0,(P53/P$88+P94/P$129)*P13)</f>
        <v>0.021067316562589842</v>
      </c>
      <c r="Q135" s="27">
        <f>IF(ISERROR(Q13),0,(Q53/Q$88+Q94/Q$129)*Q13)</f>
        <v>-0.0783041058501101</v>
      </c>
      <c r="R135" s="27">
        <f>IF(ISERROR(R13),0,(R53/R$88+R94/R$129)*R13)</f>
        <v>-0.02059236461473306</v>
      </c>
      <c r="S135" s="27">
        <f>IF(ISERROR(S13),0,(S53/S$88+S94/S$129)*S13)</f>
        <v>0.05760707189147644</v>
      </c>
      <c r="T135" s="27">
        <f>IF(ISERROR(T13),0,(T53/T$88+T94/T$129)*T13)</f>
        <v>0.06820678276122547</v>
      </c>
      <c r="U135" s="27">
        <f>IF(ISERROR(U13),0,(U53/U$88+U94/U$129)*U13)</f>
        <v>0.045861919482448034</v>
      </c>
      <c r="V135" s="27">
        <f>IF(ISERROR(V13),0,(V53/V$88+V94/V$129)*V13)</f>
        <v>0.10193074679433378</v>
      </c>
      <c r="W135" s="27">
        <f>IF(ISERROR(W13),0,(W53/W$88+W94/W$129)*W13)</f>
        <v>0.03631574954689534</v>
      </c>
      <c r="X135" s="27">
        <f>IF(ISERROR(X13),0,(X53/X$88+X94/X$129)*X13)</f>
        <v>0.023412934370228396</v>
      </c>
    </row>
    <row r="136" spans="1:24" ht="12">
      <c r="A136" s="29" t="s">
        <v>162</v>
      </c>
      <c r="C136" s="27">
        <f>IF(ISERROR(C14),0,(C54/C$88+C95/C$129)*C14)</f>
        <v>-0.006337145822099836</v>
      </c>
      <c r="D136" s="27">
        <f>IF(ISERROR(D14),0,(D54/D$88+D95/D$129)*D14)</f>
        <v>0.07635787774671342</v>
      </c>
      <c r="E136" s="27">
        <f>IF(ISERROR(E14),0,(E54/E$88+E95/E$129)*E14)</f>
        <v>-0.09043855731524347</v>
      </c>
      <c r="F136" s="27">
        <f>IF(ISERROR(F14),0,(F54/F$88+F95/F$129)*F14)</f>
        <v>-0.013229086804897924</v>
      </c>
      <c r="G136" s="27">
        <f>IF(ISERROR(G14),0,(G54/G$88+G95/G$129)*G14)</f>
        <v>0.0011427413978411655</v>
      </c>
      <c r="H136" s="27">
        <f>IF(ISERROR(H14),0,(H54/H$88+H95/H$129)*H14)</f>
        <v>0.001412504522982128</v>
      </c>
      <c r="I136" s="27">
        <f>IF(ISERROR(I14),0,(I54/I$88+I95/I$129)*I14)</f>
        <v>-0.0011855647304329878</v>
      </c>
      <c r="J136" s="27">
        <f>IF(ISERROR(J14),0,(J54/J$88+J95/J$129)*J14)</f>
        <v>0.005090493829243537</v>
      </c>
      <c r="K136" s="27">
        <f>IF(ISERROR(K14),0,(K54/K$88+K95/K$129)*K14)</f>
        <v>0.00166509095455004</v>
      </c>
      <c r="L136" s="27">
        <f>IF(ISERROR(L14),0,(L54/L$88+L95/L$129)*L14)</f>
        <v>0.006199096805391469</v>
      </c>
      <c r="M136" s="27">
        <f>IF(ISERROR(M14),0,(M54/M$88+M95/M$129)*M14)</f>
        <v>0.0016796356833744064</v>
      </c>
      <c r="N136" s="27">
        <f>IF(ISERROR(N14),0,(N54/N$88+N95/N$129)*N14)</f>
        <v>0.0014823157770329947</v>
      </c>
      <c r="O136" s="27">
        <f>IF(ISERROR(O14),0,(O54/O$88+O95/O$129)*O14)</f>
        <v>0.00046898770836637356</v>
      </c>
      <c r="P136" s="27">
        <f>IF(ISERROR(P14),0,(P54/P$88+P95/P$129)*P14)</f>
        <v>9.994861800041838E-05</v>
      </c>
      <c r="Q136" s="27">
        <f>IF(ISERROR(Q14),0,(Q54/Q$88+Q95/Q$129)*Q14)</f>
        <v>0.00025077202578276597</v>
      </c>
      <c r="R136" s="27">
        <f>IF(ISERROR(R14),0,(R54/R$88+R95/R$129)*R14)</f>
        <v>-0.0004198343350350873</v>
      </c>
      <c r="S136" s="27">
        <f>IF(ISERROR(S14),0,(S54/S$88+S95/S$129)*S14)</f>
        <v>0.0013807117828029839</v>
      </c>
      <c r="T136" s="27">
        <f>IF(ISERROR(T14),0,(T54/T$88+T95/T$129)*T14)</f>
        <v>0.0009374973313712563</v>
      </c>
      <c r="U136" s="27">
        <f>IF(ISERROR(U14),0,(U54/U$88+U95/U$129)*U14)</f>
        <v>0.00038115967543775466</v>
      </c>
      <c r="V136" s="27">
        <f>IF(ISERROR(V14),0,(V54/V$88+V95/V$129)*V14)</f>
        <v>0.0008943479551158141</v>
      </c>
      <c r="W136" s="27">
        <f>IF(ISERROR(W14),0,(W54/W$88+W95/W$129)*W14)</f>
        <v>0.000543274411904048</v>
      </c>
      <c r="X136" s="27">
        <f>IF(ISERROR(X14),0,(X54/X$88+X95/X$129)*X14)</f>
        <v>9.00672246159678E-05</v>
      </c>
    </row>
    <row r="137" spans="1:24" ht="12">
      <c r="A137" s="29" t="s">
        <v>163</v>
      </c>
      <c r="C137" s="27">
        <f>IF(ISERROR(C15),0,(C55/C$88+C96/C$129)*C15)</f>
        <v>-0.00048814616352479213</v>
      </c>
      <c r="D137" s="27">
        <f>IF(ISERROR(D15),0,(D55/D$88+D96/D$129)*D15)</f>
        <v>4.1959689383689554E-05</v>
      </c>
      <c r="E137" s="27">
        <f>IF(ISERROR(E15),0,(E55/E$88+E96/E$129)*E15)</f>
        <v>-0.0011631788476540866</v>
      </c>
      <c r="F137" s="27">
        <f>IF(ISERROR(F15),0,(F55/F$88+F96/F$129)*F15)</f>
        <v>0.0011070929857670624</v>
      </c>
      <c r="G137" s="27">
        <f>IF(ISERROR(G15),0,(G55/G$88+G96/G$129)*G15)</f>
        <v>-0.000362390394145244</v>
      </c>
      <c r="H137" s="27">
        <f>IF(ISERROR(H15),0,(H55/H$88+H96/H$129)*H15)</f>
        <v>0.0006724261561851064</v>
      </c>
      <c r="I137" s="27">
        <f>IF(ISERROR(I15),0,(I55/I$88+I96/I$129)*I15)</f>
        <v>-0.0006511190218539166</v>
      </c>
      <c r="J137" s="27">
        <f>IF(ISERROR(J15),0,(J55/J$88+J96/J$129)*J15)</f>
        <v>0.0009153811788398652</v>
      </c>
      <c r="K137" s="27">
        <f>IF(ISERROR(K15),0,(K55/K$88+K96/K$129)*K15)</f>
        <v>-0.0009994064415663325</v>
      </c>
      <c r="L137" s="27">
        <f>IF(ISERROR(L15),0,(L55/L$88+L96/L$129)*L15)</f>
        <v>0.0022300407265469966</v>
      </c>
      <c r="M137" s="27">
        <f>IF(ISERROR(M15),0,(M55/M$88+M96/M$129)*M15)</f>
        <v>0.0004087718350583079</v>
      </c>
      <c r="N137" s="27">
        <f>IF(ISERROR(N15),0,(N55/N$88+N96/N$129)*N15)</f>
        <v>0.00015340078754119544</v>
      </c>
      <c r="O137" s="27">
        <f>IF(ISERROR(O15),0,(O55/O$88+O96/O$129)*O15)</f>
        <v>-0.0012512649612970504</v>
      </c>
      <c r="P137" s="27">
        <f>IF(ISERROR(P15),0,(P55/P$88+P96/P$129)*P15)</f>
        <v>0.0008475160101196581</v>
      </c>
      <c r="Q137" s="27">
        <f>IF(ISERROR(Q15),0,(Q55/Q$88+Q96/Q$129)*Q15)</f>
        <v>-0.0009048953900028182</v>
      </c>
      <c r="R137" s="27">
        <f>IF(ISERROR(R15),0,(R55/R$88+R96/R$129)*R15)</f>
        <v>0.0010545043174754066</v>
      </c>
      <c r="S137" s="27">
        <f>IF(ISERROR(S15),0,(S55/S$88+S96/S$129)*S15)</f>
        <v>0.0014447377431144937</v>
      </c>
      <c r="T137" s="27">
        <f>IF(ISERROR(T15),0,(T55/T$88+T96/T$129)*T15)</f>
        <v>0.00036625700289164606</v>
      </c>
      <c r="U137" s="27">
        <f>IF(ISERROR(U15),0,(U55/U$88+U96/U$129)*U15)</f>
        <v>0.0009220446172585523</v>
      </c>
      <c r="V137" s="27">
        <f>IF(ISERROR(V15),0,(V55/V$88+V96/V$129)*V15)</f>
        <v>0.0017837830073682978</v>
      </c>
      <c r="W137" s="27">
        <f>IF(ISERROR(W15),0,(W55/W$88+W96/W$129)*W15)</f>
        <v>0.001277935200050051</v>
      </c>
      <c r="X137" s="27">
        <f>IF(ISERROR(X15),0,(X55/X$88+X96/X$129)*X15)</f>
        <v>0.0004363660329274038</v>
      </c>
    </row>
    <row r="138" spans="1:24" ht="12">
      <c r="A138" s="29" t="s">
        <v>164</v>
      </c>
      <c r="C138" s="27">
        <f>IF(ISERROR(C16),0,(C56/C$88+C97/C$129)*C16)</f>
        <v>0.00029452753282248903</v>
      </c>
      <c r="D138" s="27">
        <f>IF(ISERROR(D16),0,(D56/D$88+D97/D$129)*D16)</f>
        <v>0.006226892591645489</v>
      </c>
      <c r="E138" s="27">
        <f>IF(ISERROR(E16),0,(E56/E$88+E97/E$129)*E16)</f>
        <v>-0.002619490098319887</v>
      </c>
      <c r="F138" s="27">
        <f>IF(ISERROR(F16),0,(F56/F$88+F97/F$129)*F16)</f>
        <v>0.0002850663534188069</v>
      </c>
      <c r="G138" s="27">
        <f>IF(ISERROR(G16),0,(G56/G$88+G97/G$129)*G16)</f>
        <v>0.0001648328405374754</v>
      </c>
      <c r="H138" s="27">
        <f>IF(ISERROR(H16),0,(H56/H$88+H97/H$129)*H16)</f>
        <v>-0.0012289514454252451</v>
      </c>
      <c r="I138" s="27">
        <f>IF(ISERROR(I16),0,(I56/I$88+I97/I$129)*I16)</f>
        <v>0.00012960514431916432</v>
      </c>
      <c r="J138" s="27">
        <f>IF(ISERROR(J16),0,(J56/J$88+J97/J$129)*J16)</f>
        <v>-0.00016627671124844868</v>
      </c>
      <c r="K138" s="27">
        <f>IF(ISERROR(K16),0,(K56/K$88+K97/K$129)*K16)</f>
        <v>0.00040119774589052957</v>
      </c>
      <c r="L138" s="27">
        <f>IF(ISERROR(L16),0,(L56/L$88+L97/L$129)*L16)</f>
        <v>0.0015849989060952479</v>
      </c>
      <c r="M138" s="27">
        <f>IF(ISERROR(M16),0,(M56/M$88+M97/M$129)*M16)</f>
        <v>0.003536133249183662</v>
      </c>
      <c r="N138" s="27">
        <f>IF(ISERROR(N16),0,(N56/N$88+N97/N$129)*N16)</f>
        <v>-0.0010164842219484668</v>
      </c>
      <c r="O138" s="27">
        <f>IF(ISERROR(O16),0,(O56/O$88+O97/O$129)*O16)</f>
        <v>0.0006970670157810473</v>
      </c>
      <c r="P138" s="27">
        <f>IF(ISERROR(P16),0,(P56/P$88+P97/P$129)*P16)</f>
        <v>0.017774872033996716</v>
      </c>
      <c r="Q138" s="27">
        <f>IF(ISERROR(Q16),0,(Q56/Q$88+Q97/Q$129)*Q16)</f>
        <v>-0.010456045131246905</v>
      </c>
      <c r="R138" s="27">
        <f>IF(ISERROR(R16),0,(R56/R$88+R97/R$129)*R16)</f>
        <v>0.03308975962216959</v>
      </c>
      <c r="S138" s="27">
        <f>IF(ISERROR(S16),0,(S56/S$88+S97/S$129)*S16)</f>
        <v>0.049066267778665594</v>
      </c>
      <c r="T138" s="27">
        <f>IF(ISERROR(T16),0,(T56/T$88+T97/T$129)*T16)</f>
        <v>-0.0016998107118653112</v>
      </c>
      <c r="U138" s="27">
        <f>IF(ISERROR(U16),0,(U56/U$88+U97/U$129)*U16)</f>
        <v>0</v>
      </c>
      <c r="V138" s="27">
        <f>IF(ISERROR(V16),0,(V56/V$88+V97/V$129)*V16)</f>
        <v>0</v>
      </c>
      <c r="W138" s="27">
        <f>IF(ISERROR(W16),0,(W56/W$88+W97/W$129)*W16)</f>
        <v>0</v>
      </c>
      <c r="X138" s="27">
        <f>IF(ISERROR(X16),0,(X56/X$88+X97/X$129)*X16)</f>
        <v>0</v>
      </c>
    </row>
    <row r="139" spans="1:24" ht="12">
      <c r="A139" s="29" t="s">
        <v>165</v>
      </c>
      <c r="C139" s="27">
        <f>IF(ISERROR(C17),0,(C57/C$88+C98/C$129)*C17)</f>
        <v>0</v>
      </c>
      <c r="D139" s="27">
        <f>IF(ISERROR(D17),0,(D57/D$88+D98/D$129)*D17)</f>
        <v>0</v>
      </c>
      <c r="E139" s="27">
        <f>IF(ISERROR(E17),0,(E57/E$88+E98/E$129)*E17)</f>
        <v>0</v>
      </c>
      <c r="F139" s="27">
        <f>IF(ISERROR(F17),0,(F57/F$88+F98/F$129)*F17)</f>
        <v>0</v>
      </c>
      <c r="G139" s="27">
        <f>IF(ISERROR(G17),0,(G57/G$88+G98/G$129)*G17)</f>
        <v>0</v>
      </c>
      <c r="H139" s="27">
        <f>IF(ISERROR(H17),0,(H57/H$88+H98/H$129)*H17)</f>
        <v>0</v>
      </c>
      <c r="I139" s="27">
        <f>IF(ISERROR(I17),0,(I57/I$88+I98/I$129)*I17)</f>
        <v>0</v>
      </c>
      <c r="J139" s="27">
        <f>IF(ISERROR(J17),0,(J57/J$88+J98/J$129)*J17)</f>
        <v>0</v>
      </c>
      <c r="K139" s="27">
        <f>IF(ISERROR(K17),0,(K57/K$88+K98/K$129)*K17)</f>
        <v>0</v>
      </c>
      <c r="L139" s="27">
        <f>IF(ISERROR(L17),0,(L57/L$88+L98/L$129)*L17)</f>
        <v>0</v>
      </c>
      <c r="M139" s="27">
        <f>IF(ISERROR(M17),0,(M57/M$88+M98/M$129)*M17)</f>
        <v>0</v>
      </c>
      <c r="N139" s="27">
        <f>IF(ISERROR(N17),0,(N57/N$88+N98/N$129)*N17)</f>
        <v>0</v>
      </c>
      <c r="O139" s="27">
        <f>IF(ISERROR(O17),0,(O57/O$88+O98/O$129)*O17)</f>
        <v>0</v>
      </c>
      <c r="P139" s="27">
        <f>IF(ISERROR(P17),0,(P57/P$88+P98/P$129)*P17)</f>
        <v>0</v>
      </c>
      <c r="Q139" s="27">
        <f>IF(ISERROR(Q17),0,(Q57/Q$88+Q98/Q$129)*Q17)</f>
        <v>0</v>
      </c>
      <c r="R139" s="27">
        <f>IF(ISERROR(R17),0,(R57/R$88+R98/R$129)*R17)</f>
        <v>0</v>
      </c>
      <c r="S139" s="27">
        <f>IF(ISERROR(S17),0,(S57/S$88+S98/S$129)*S17)</f>
        <v>0</v>
      </c>
      <c r="T139" s="27">
        <f>IF(ISERROR(T17),0,(T57/T$88+T98/T$129)*T17)</f>
        <v>0</v>
      </c>
      <c r="U139" s="27">
        <f>IF(ISERROR(U17),0,(U57/U$88+U98/U$129)*U17)</f>
        <v>0.014545514643148223</v>
      </c>
      <c r="V139" s="27">
        <f>IF(ISERROR(V17),0,(V57/V$88+V98/V$129)*V17)</f>
        <v>0.032911907422281825</v>
      </c>
      <c r="W139" s="27">
        <f>IF(ISERROR(W17),0,(W57/W$88+W98/W$129)*W17)</f>
        <v>0.013131858457102854</v>
      </c>
      <c r="X139" s="27">
        <f>IF(ISERROR(X17),0,(X57/X$88+X98/X$129)*X17)</f>
        <v>-0.0024497379161226903</v>
      </c>
    </row>
    <row r="140" spans="1:24" ht="12">
      <c r="A140" s="29" t="s">
        <v>166</v>
      </c>
      <c r="C140" s="27">
        <f>IF(ISERROR(C18),0,(C58/C$88+C99/C$129)*C18)</f>
        <v>0</v>
      </c>
      <c r="D140" s="27">
        <f>IF(ISERROR(D18),0,(D58/D$88+D99/D$129)*D18)</f>
        <v>0</v>
      </c>
      <c r="E140" s="27">
        <f>IF(ISERROR(E18),0,(E58/E$88+E99/E$129)*E18)</f>
        <v>0</v>
      </c>
      <c r="F140" s="27">
        <f>IF(ISERROR(F18),0,(F58/F$88+F99/F$129)*F18)</f>
        <v>0</v>
      </c>
      <c r="G140" s="27">
        <f>IF(ISERROR(G18),0,(G58/G$88+G99/G$129)*G18)</f>
        <v>0</v>
      </c>
      <c r="H140" s="27">
        <f>IF(ISERROR(H18),0,(H58/H$88+H99/H$129)*H18)</f>
        <v>0</v>
      </c>
      <c r="I140" s="27">
        <f>IF(ISERROR(I18),0,(I58/I$88+I99/I$129)*I18)</f>
        <v>0</v>
      </c>
      <c r="J140" s="27">
        <f>IF(ISERROR(J18),0,(J58/J$88+J99/J$129)*J18)</f>
        <v>0</v>
      </c>
      <c r="K140" s="27">
        <f>IF(ISERROR(K18),0,(K58/K$88+K99/K$129)*K18)</f>
        <v>0</v>
      </c>
      <c r="L140" s="27">
        <f>IF(ISERROR(L18),0,(L58/L$88+L99/L$129)*L18)</f>
        <v>0</v>
      </c>
      <c r="M140" s="27">
        <f>IF(ISERROR(M18),0,(M58/M$88+M99/M$129)*M18)</f>
        <v>0</v>
      </c>
      <c r="N140" s="27">
        <f>IF(ISERROR(N18),0,(N58/N$88+N99/N$129)*N18)</f>
        <v>0</v>
      </c>
      <c r="O140" s="27">
        <f>IF(ISERROR(O18),0,(O58/O$88+O99/O$129)*O18)</f>
        <v>0</v>
      </c>
      <c r="P140" s="27">
        <f>IF(ISERROR(P18),0,(P58/P$88+P99/P$129)*P18)</f>
        <v>0</v>
      </c>
      <c r="Q140" s="27">
        <f>IF(ISERROR(Q18),0,(Q58/Q$88+Q99/Q$129)*Q18)</f>
        <v>0</v>
      </c>
      <c r="R140" s="27">
        <f>IF(ISERROR(R18),0,(R58/R$88+R99/R$129)*R18)</f>
        <v>0</v>
      </c>
      <c r="S140" s="27">
        <f>IF(ISERROR(S18),0,(S58/S$88+S99/S$129)*S18)</f>
        <v>0</v>
      </c>
      <c r="T140" s="27">
        <f>IF(ISERROR(T18),0,(T58/T$88+T99/T$129)*T18)</f>
        <v>0</v>
      </c>
      <c r="U140" s="27">
        <f>IF(ISERROR(U18),0,(U58/U$88+U99/U$129)*U18)</f>
        <v>0.008254900195659364</v>
      </c>
      <c r="V140" s="27">
        <f>IF(ISERROR(V18),0,(V58/V$88+V99/V$129)*V18)</f>
        <v>0.022193857469131002</v>
      </c>
      <c r="W140" s="27">
        <f>IF(ISERROR(W18),0,(W58/W$88+W99/W$129)*W18)</f>
        <v>0.011362266686622578</v>
      </c>
      <c r="X140" s="27">
        <f>IF(ISERROR(X18),0,(X58/X$88+X99/X$129)*X18)</f>
        <v>-0.00015634287732559644</v>
      </c>
    </row>
    <row r="141" spans="1:24" ht="12">
      <c r="A141" s="29" t="s">
        <v>167</v>
      </c>
      <c r="C141" s="27">
        <f>IF(ISERROR(C19),0,(C59/C$88+C100/C$129)*C19)</f>
        <v>-0.0015137155788358292</v>
      </c>
      <c r="D141" s="27">
        <f>IF(ISERROR(D19),0,(D59/D$88+D100/D$129)*D19)</f>
        <v>0.001789625351771949</v>
      </c>
      <c r="E141" s="27">
        <f>IF(ISERROR(E19),0,(E59/E$88+E100/E$129)*E19)</f>
        <v>-0.0012878879425993165</v>
      </c>
      <c r="F141" s="27">
        <f>IF(ISERROR(F19),0,(F59/F$88+F100/F$129)*F19)</f>
        <v>0.0005531608911615469</v>
      </c>
      <c r="G141" s="27">
        <f>IF(ISERROR(G19),0,(G59/G$88+G100/G$129)*G19)</f>
        <v>-0.000932030865051157</v>
      </c>
      <c r="H141" s="27">
        <f>IF(ISERROR(H19),0,(H59/H$88+H100/H$129)*H19)</f>
        <v>0.00040440974167539595</v>
      </c>
      <c r="I141" s="27">
        <f>IF(ISERROR(I19),0,(I59/I$88+I100/I$129)*I19)</f>
        <v>0.0008962814535633844</v>
      </c>
      <c r="J141" s="27">
        <f>IF(ISERROR(J19),0,(J59/J$88+J100/J$129)*J19)</f>
        <v>0.0011428913501804392</v>
      </c>
      <c r="K141" s="27">
        <f>IF(ISERROR(K19),0,(K59/K$88+K100/K$129)*K19)</f>
        <v>0.0014051624453472924</v>
      </c>
      <c r="L141" s="27">
        <f>IF(ISERROR(L19),0,(L59/L$88+L100/L$129)*L19)</f>
        <v>0.0010242453632420294</v>
      </c>
      <c r="M141" s="27">
        <f>IF(ISERROR(M19),0,(M59/M$88+M100/M$129)*M19)</f>
        <v>0.0037316722922061184</v>
      </c>
      <c r="N141" s="27">
        <f>IF(ISERROR(N19),0,(N59/N$88+N100/N$129)*N19)</f>
        <v>-0.003811011519466271</v>
      </c>
      <c r="O141" s="27">
        <f>IF(ISERROR(O19),0,(O59/O$88+O100/O$129)*O19)</f>
        <v>0.00015267851675323225</v>
      </c>
      <c r="P141" s="27">
        <f>IF(ISERROR(P19),0,(P59/P$88+P100/P$129)*P19)</f>
        <v>0.0019320228952148452</v>
      </c>
      <c r="Q141" s="27">
        <f>IF(ISERROR(Q19),0,(Q59/Q$88+Q100/Q$129)*Q19)</f>
        <v>-0.0031291815721436454</v>
      </c>
      <c r="R141" s="27">
        <f>IF(ISERROR(R19),0,(R59/R$88+R100/R$129)*R19)</f>
        <v>9.782907099799496E-05</v>
      </c>
      <c r="S141" s="27">
        <f>IF(ISERROR(S19),0,(S59/S$88+S100/S$129)*S19)</f>
        <v>0.015365660084064899</v>
      </c>
      <c r="T141" s="27">
        <f>IF(ISERROR(T19),0,(T59/T$88+T100/T$129)*T19)</f>
        <v>0.006371718147937727</v>
      </c>
      <c r="U141" s="27">
        <f>IF(ISERROR(U19),0,(U59/U$88+U100/U$129)*U19)</f>
        <v>0.0033462894578115193</v>
      </c>
      <c r="V141" s="27">
        <f>IF(ISERROR(V19),0,(V59/V$88+V100/V$129)*V19)</f>
        <v>0.0167060627900387</v>
      </c>
      <c r="W141" s="27">
        <f>IF(ISERROR(W19),0,(W59/W$88+W100/W$129)*W19)</f>
        <v>0.003238611887211049</v>
      </c>
      <c r="X141" s="27">
        <f>IF(ISERROR(X19),0,(X59/X$88+X100/X$129)*X19)</f>
        <v>0.006453288290376346</v>
      </c>
    </row>
    <row r="142" spans="1:24" ht="12">
      <c r="A142" s="29" t="s">
        <v>168</v>
      </c>
      <c r="C142" s="27">
        <f>IF(ISERROR(C20),0,(C60/C$88+C101/C$129)*C20)</f>
        <v>0.0008948399160496552</v>
      </c>
      <c r="D142" s="27">
        <f>IF(ISERROR(D20),0,(D60/D$88+D101/D$129)*D20)</f>
        <v>5.290615543279881E-06</v>
      </c>
      <c r="E142" s="27">
        <f>IF(ISERROR(E20),0,(E60/E$88+E101/E$129)*E20)</f>
        <v>-0.0009552974906432419</v>
      </c>
      <c r="F142" s="27">
        <f>IF(ISERROR(F20),0,(F60/F$88+F101/F$129)*F20)</f>
        <v>-0.000599322542528251</v>
      </c>
      <c r="G142" s="27">
        <f>IF(ISERROR(G20),0,(G60/G$88+G101/G$129)*G20)</f>
        <v>5.9627007995229726E-05</v>
      </c>
      <c r="H142" s="27">
        <f>IF(ISERROR(H20),0,(H60/H$88+H101/H$129)*H20)</f>
        <v>-0.0005360110256091103</v>
      </c>
      <c r="I142" s="27">
        <f>IF(ISERROR(I20),0,(I60/I$88+I101/I$129)*I20)</f>
        <v>-0.00025605393719923625</v>
      </c>
      <c r="J142" s="27">
        <f>IF(ISERROR(J20),0,(J60/J$88+J101/J$129)*J20)</f>
        <v>-5.000953467822526E-05</v>
      </c>
      <c r="K142" s="27">
        <f>IF(ISERROR(K20),0,(K60/K$88+K101/K$129)*K20)</f>
        <v>0.00022717931136535994</v>
      </c>
      <c r="L142" s="27">
        <f>IF(ISERROR(L20),0,(L60/L$88+L101/L$129)*L20)</f>
        <v>-0.00048215306551398354</v>
      </c>
      <c r="M142" s="27">
        <f>IF(ISERROR(M20),0,(M60/M$88+M101/M$129)*M20)</f>
        <v>-0.0012795970717971793</v>
      </c>
      <c r="N142" s="27">
        <f>IF(ISERROR(N20),0,(N60/N$88+N101/N$129)*N20)</f>
        <v>-0.0029701140573580665</v>
      </c>
      <c r="O142" s="27">
        <f>IF(ISERROR(O20),0,(O60/O$88+O101/O$129)*O20)</f>
        <v>0.001421381300823115</v>
      </c>
      <c r="P142" s="27">
        <f>IF(ISERROR(P20),0,(P60/P$88+P101/P$129)*P20)</f>
        <v>-0.002989081898905663</v>
      </c>
      <c r="Q142" s="27">
        <f>IF(ISERROR(Q20),0,(Q60/Q$88+Q101/Q$129)*Q20)</f>
        <v>0.0011668775820222028</v>
      </c>
      <c r="R142" s="27">
        <f>IF(ISERROR(R20),0,(R60/R$88+R101/R$129)*R20)</f>
        <v>0.004363162603293464</v>
      </c>
      <c r="S142" s="27">
        <f>IF(ISERROR(S20),0,(S60/S$88+S101/S$129)*S20)</f>
        <v>0.004598450361367244</v>
      </c>
      <c r="T142" s="27">
        <f>IF(ISERROR(T20),0,(T60/T$88+T101/T$129)*T20)</f>
        <v>0.0004222260011589707</v>
      </c>
      <c r="U142" s="27">
        <f>IF(ISERROR(U20),0,(U60/U$88+U101/U$129)*U20)</f>
        <v>0.0045690555803886285</v>
      </c>
      <c r="V142" s="27">
        <f>IF(ISERROR(V20),0,(V60/V$88+V101/V$129)*V20)</f>
        <v>0.0007147916875695137</v>
      </c>
      <c r="W142" s="27">
        <f>IF(ISERROR(W20),0,(W60/W$88+W101/W$129)*W20)</f>
        <v>0.0018802796228291642</v>
      </c>
      <c r="X142" s="27">
        <f>IF(ISERROR(X20),0,(X60/X$88+X101/X$129)*X20)</f>
        <v>0.0014325872095741173</v>
      </c>
    </row>
    <row r="143" spans="1:24" ht="12">
      <c r="A143" s="29" t="s">
        <v>169</v>
      </c>
      <c r="C143" s="27">
        <f>IF(ISERROR(C21),0,(C61/C$88+C102/C$129)*C21)</f>
        <v>0</v>
      </c>
      <c r="D143" s="27">
        <f>IF(ISERROR(D21),0,(D61/D$88+D102/D$129)*D21)</f>
        <v>0</v>
      </c>
      <c r="E143" s="27">
        <f>IF(ISERROR(E21),0,(E61/E$88+E102/E$129)*E21)</f>
        <v>0</v>
      </c>
      <c r="F143" s="27">
        <f>IF(ISERROR(F21),0,(F61/F$88+F102/F$129)*F21)</f>
        <v>0</v>
      </c>
      <c r="G143" s="27">
        <f>IF(ISERROR(G21),0,(G61/G$88+G102/G$129)*G21)</f>
        <v>0</v>
      </c>
      <c r="H143" s="27">
        <f>IF(ISERROR(H21),0,(H61/H$88+H102/H$129)*H21)</f>
        <v>0</v>
      </c>
      <c r="I143" s="27">
        <f>IF(ISERROR(I21),0,(I61/I$88+I102/I$129)*I21)</f>
        <v>0</v>
      </c>
      <c r="J143" s="27">
        <f>IF(ISERROR(J21),0,(J61/J$88+J102/J$129)*J21)</f>
        <v>0</v>
      </c>
      <c r="K143" s="27">
        <f>IF(ISERROR(K21),0,(K61/K$88+K102/K$129)*K21)</f>
        <v>0</v>
      </c>
      <c r="L143" s="27">
        <f>IF(ISERROR(L21),0,(L61/L$88+L102/L$129)*L21)</f>
        <v>0</v>
      </c>
      <c r="M143" s="27">
        <f>IF(ISERROR(M21),0,(M61/M$88+M102/M$129)*M21)</f>
        <v>0</v>
      </c>
      <c r="N143" s="27">
        <f>IF(ISERROR(N21),0,(N61/N$88+N102/N$129)*N21)</f>
        <v>0</v>
      </c>
      <c r="O143" s="27">
        <f>IF(ISERROR(O21),0,(O61/O$88+O102/O$129)*O21)</f>
        <v>0</v>
      </c>
      <c r="P143" s="27">
        <f>IF(ISERROR(P21),0,(P61/P$88+P102/P$129)*P21)</f>
        <v>0</v>
      </c>
      <c r="Q143" s="27">
        <f>IF(ISERROR(Q21),0,(Q61/Q$88+Q102/Q$129)*Q21)</f>
        <v>0</v>
      </c>
      <c r="R143" s="27">
        <f>IF(ISERROR(R21),0,(R61/R$88+R102/R$129)*R21)</f>
        <v>-5.105940650150914E-06</v>
      </c>
      <c r="S143" s="27">
        <f>IF(ISERROR(S21),0,(S61/S$88+S102/S$129)*S21)</f>
        <v>-0.0004947180257765185</v>
      </c>
      <c r="T143" s="27">
        <f>IF(ISERROR(T21),0,(T61/T$88+T102/T$129)*T21)</f>
        <v>-2.0568578178507116E-05</v>
      </c>
      <c r="U143" s="27">
        <f>IF(ISERROR(U21),0,(U61/U$88+U102/U$129)*U21)</f>
        <v>0.001575264334871928</v>
      </c>
      <c r="V143" s="27">
        <f>IF(ISERROR(V21),0,(V61/V$88+V102/V$129)*V21)</f>
        <v>0.0003338898685287745</v>
      </c>
      <c r="W143" s="27">
        <f>IF(ISERROR(W21),0,(W61/W$88+W102/W$129)*W21)</f>
        <v>0.00034921938186951084</v>
      </c>
      <c r="X143" s="27">
        <f>IF(ISERROR(X21),0,(X61/X$88+X102/X$129)*X21)</f>
        <v>0.0003620829218949373</v>
      </c>
    </row>
    <row r="144" spans="1:24" ht="12">
      <c r="A144" s="29" t="s">
        <v>170</v>
      </c>
      <c r="C144" s="27">
        <f>IF(ISERROR(C22),0,(C62/C$88+C103/C$129)*C22)</f>
        <v>5.282758846283679E-06</v>
      </c>
      <c r="D144" s="27">
        <f>IF(ISERROR(D22),0,(D62/D$88+D103/D$129)*D22)</f>
        <v>-4.350740548977125E-05</v>
      </c>
      <c r="E144" s="27">
        <f>IF(ISERROR(E22),0,(E62/E$88+E103/E$129)*E22)</f>
        <v>1.3462973035690439E-05</v>
      </c>
      <c r="F144" s="27">
        <f>IF(ISERROR(F22),0,(F62/F$88+F103/F$129)*F22)</f>
        <v>-7.830119582056449E-06</v>
      </c>
      <c r="G144" s="27">
        <f>IF(ISERROR(G22),0,(G62/G$88+G103/G$129)*G22)</f>
        <v>3.1489437081253396E-05</v>
      </c>
      <c r="H144" s="27">
        <f>IF(ISERROR(H22),0,(H62/H$88+H103/H$129)*H22)</f>
        <v>-2.4379489474739493E-05</v>
      </c>
      <c r="I144" s="27">
        <f>IF(ISERROR(I22),0,(I62/I$88+I103/I$129)*I22)</f>
        <v>5.8952946011861174E-05</v>
      </c>
      <c r="J144" s="27">
        <f>IF(ISERROR(J22),0,(J62/J$88+J103/J$129)*J22)</f>
        <v>-3.8044209903859326E-05</v>
      </c>
      <c r="K144" s="27">
        <f>IF(ISERROR(K22),0,(K62/K$88+K103/K$129)*K22)</f>
        <v>0.00012553176698736488</v>
      </c>
      <c r="L144" s="27">
        <f>IF(ISERROR(L22),0,(L62/L$88+L103/L$129)*L22)</f>
        <v>8.714588088205844E-05</v>
      </c>
      <c r="M144" s="27">
        <f>IF(ISERROR(M22),0,(M62/M$88+M103/M$129)*M22)</f>
        <v>7.31932636313064E-05</v>
      </c>
      <c r="N144" s="27">
        <f>IF(ISERROR(N22),0,(N62/N$88+N103/N$129)*N22)</f>
        <v>1.48126866232277E-05</v>
      </c>
      <c r="O144" s="27">
        <f>IF(ISERROR(O22),0,(O62/O$88+O103/O$129)*O22)</f>
        <v>4.989825523964963E-06</v>
      </c>
      <c r="P144" s="27">
        <f>IF(ISERROR(P22),0,(P62/P$88+P103/P$129)*P22)</f>
        <v>0.0001154438770034642</v>
      </c>
      <c r="Q144" s="27">
        <f>IF(ISERROR(Q22),0,(Q62/Q$88+Q103/Q$129)*Q22)</f>
        <v>-8.280506750378976E-06</v>
      </c>
      <c r="R144" s="27">
        <f>IF(ISERROR(R22),0,(R62/R$88+R103/R$129)*R22)</f>
        <v>-1.7294098248785024E-05</v>
      </c>
      <c r="S144" s="27">
        <f>IF(ISERROR(S22),0,(S62/S$88+S103/S$129)*S22)</f>
        <v>0.0005443826016806103</v>
      </c>
      <c r="T144" s="27">
        <f>IF(ISERROR(T22),0,(T62/T$88+T103/T$129)*T22)</f>
        <v>0.0005834822865041986</v>
      </c>
      <c r="U144" s="27">
        <f>IF(ISERROR(U22),0,(U62/U$88+U103/U$129)*U22)</f>
        <v>-0.001545922801482968</v>
      </c>
      <c r="V144" s="27">
        <f>IF(ISERROR(V22),0,(V62/V$88+V103/V$129)*V22)</f>
        <v>5.70405562788816E-05</v>
      </c>
      <c r="W144" s="27">
        <f>IF(ISERROR(W22),0,(W62/W$88+W103/W$129)*W22)</f>
        <v>2.600735635891857E-05</v>
      </c>
      <c r="X144" s="27">
        <f>IF(ISERROR(X22),0,(X62/X$88+X103/X$129)*X22)</f>
        <v>0.00016578029730599666</v>
      </c>
    </row>
    <row r="145" spans="1:24" ht="12">
      <c r="A145" s="29" t="s">
        <v>171</v>
      </c>
      <c r="C145" s="27">
        <f>IF(ISERROR(C23),0,(C63/C$88+C104/C$129)*C23)</f>
        <v>0</v>
      </c>
      <c r="D145" s="27">
        <f>IF(ISERROR(D23),0,(D63/D$88+D104/D$129)*D23)</f>
        <v>0</v>
      </c>
      <c r="E145" s="27">
        <f>IF(ISERROR(E23),0,(E63/E$88+E104/E$129)*E23)</f>
        <v>0</v>
      </c>
      <c r="F145" s="27">
        <f>IF(ISERROR(F23),0,(F63/F$88+F104/F$129)*F23)</f>
        <v>0</v>
      </c>
      <c r="G145" s="27">
        <f>IF(ISERROR(G23),0,(G63/G$88+G104/G$129)*G23)</f>
        <v>0</v>
      </c>
      <c r="H145" s="27">
        <f>IF(ISERROR(H23),0,(H63/H$88+H104/H$129)*H23)</f>
        <v>0</v>
      </c>
      <c r="I145" s="27">
        <f>IF(ISERROR(I23),0,(I63/I$88+I104/I$129)*I23)</f>
        <v>0</v>
      </c>
      <c r="J145" s="27">
        <f>IF(ISERROR(J23),0,(J63/J$88+J104/J$129)*J23)</f>
        <v>0</v>
      </c>
      <c r="K145" s="27">
        <f>IF(ISERROR(K23),0,(K63/K$88+K104/K$129)*K23)</f>
        <v>0</v>
      </c>
      <c r="L145" s="27">
        <f>IF(ISERROR(L23),0,(L63/L$88+L104/L$129)*L23)</f>
        <v>0</v>
      </c>
      <c r="M145" s="27">
        <f>IF(ISERROR(M23),0,(M63/M$88+M104/M$129)*M23)</f>
        <v>0</v>
      </c>
      <c r="N145" s="27">
        <f>IF(ISERROR(N23),0,(N63/N$88+N104/N$129)*N23)</f>
        <v>0</v>
      </c>
      <c r="O145" s="27">
        <f>IF(ISERROR(O23),0,(O63/O$88+O104/O$129)*O23)</f>
        <v>0</v>
      </c>
      <c r="P145" s="27">
        <f>IF(ISERROR(P23),0,(P63/P$88+P104/P$129)*P23)</f>
        <v>0</v>
      </c>
      <c r="Q145" s="27">
        <f>IF(ISERROR(Q23),0,(Q63/Q$88+Q104/Q$129)*Q23)</f>
        <v>0</v>
      </c>
      <c r="R145" s="27">
        <f>IF(ISERROR(R23),0,(R63/R$88+R104/R$129)*R23)</f>
        <v>0</v>
      </c>
      <c r="S145" s="27">
        <f>IF(ISERROR(S23),0,(S63/S$88+S104/S$129)*S23)</f>
        <v>0</v>
      </c>
      <c r="T145" s="27">
        <f>IF(ISERROR(T23),0,(T63/T$88+T104/T$129)*T23)</f>
        <v>0</v>
      </c>
      <c r="U145" s="27">
        <f>IF(ISERROR(U23),0,(U63/U$88+U104/U$129)*U23)</f>
        <v>0</v>
      </c>
      <c r="V145" s="27">
        <f>IF(ISERROR(V23),0,(V63/V$88+V104/V$129)*V23)</f>
        <v>0</v>
      </c>
      <c r="W145" s="27">
        <f>IF(ISERROR(W23),0,(W63/W$88+W104/W$129)*W23)</f>
        <v>0</v>
      </c>
      <c r="X145" s="27">
        <f>IF(ISERROR(X23),0,(X63/X$88+X104/X$129)*X23)</f>
        <v>0</v>
      </c>
    </row>
    <row r="146" spans="1:24" ht="12">
      <c r="A146" s="29" t="s">
        <v>78</v>
      </c>
      <c r="C146" s="27">
        <f>IF(ISERROR(C24),0,(C64/C$88+C105/C$129)*C24)</f>
        <v>0</v>
      </c>
      <c r="D146" s="27">
        <f>IF(ISERROR(D24),0,(D64/D$88+D105/D$129)*D24)</f>
        <v>0</v>
      </c>
      <c r="E146" s="27">
        <f>IF(ISERROR(E24),0,(E64/E$88+E105/E$129)*E24)</f>
        <v>0</v>
      </c>
      <c r="F146" s="27">
        <f>IF(ISERROR(F24),0,(F64/F$88+F105/F$129)*F24)</f>
        <v>0</v>
      </c>
      <c r="G146" s="27">
        <f>IF(ISERROR(G24),0,(G64/G$88+G105/G$129)*G24)</f>
        <v>0</v>
      </c>
      <c r="H146" s="27">
        <f>IF(ISERROR(H24),0,(H64/H$88+H105/H$129)*H24)</f>
        <v>1.2936411565383226E-07</v>
      </c>
      <c r="I146" s="27">
        <f>IF(ISERROR(I24),0,(I64/I$88+I105/I$129)*I24)</f>
        <v>-5.673823662514358E-06</v>
      </c>
      <c r="J146" s="27">
        <f>IF(ISERROR(J24),0,(J64/J$88+J105/J$129)*J24)</f>
        <v>-4.775481282525566E-07</v>
      </c>
      <c r="K146" s="27">
        <f>IF(ISERROR(K24),0,(K64/K$88+K105/K$129)*K24)</f>
        <v>1.0620595967872049E-05</v>
      </c>
      <c r="L146" s="27">
        <f>IF(ISERROR(L24),0,(L64/L$88+L105/L$129)*L24)</f>
        <v>7.217020971871776E-05</v>
      </c>
      <c r="M146" s="27">
        <f>IF(ISERROR(M24),0,(M64/M$88+M105/M$129)*M24)</f>
        <v>-3.0333961187391848E-05</v>
      </c>
      <c r="N146" s="27">
        <f>IF(ISERROR(N24),0,(N64/N$88+N105/N$129)*N24)</f>
        <v>1.5222737825866297E-05</v>
      </c>
      <c r="O146" s="27">
        <f>IF(ISERROR(O24),0,(O64/O$88+O105/O$129)*O24)</f>
        <v>-6.655554758622435E-05</v>
      </c>
      <c r="P146" s="27">
        <f>IF(ISERROR(P24),0,(P64/P$88+P105/P$129)*P24)</f>
        <v>0.0002583524155484335</v>
      </c>
      <c r="Q146" s="27">
        <f>IF(ISERROR(Q24),0,(Q64/Q$88+Q105/Q$129)*Q24)</f>
        <v>0</v>
      </c>
      <c r="R146" s="27">
        <f>IF(ISERROR(R24),0,(R64/R$88+R105/R$129)*R24)</f>
        <v>0</v>
      </c>
      <c r="S146" s="27">
        <f>IF(ISERROR(S24),0,(S64/S$88+S105/S$129)*S24)</f>
        <v>0</v>
      </c>
      <c r="T146" s="27">
        <f>IF(ISERROR(T24),0,(T64/T$88+T105/T$129)*T24)</f>
        <v>0</v>
      </c>
      <c r="U146" s="27">
        <f>IF(ISERROR(U24),0,(U64/U$88+U105/U$129)*U24)</f>
        <v>0</v>
      </c>
      <c r="V146" s="27">
        <f>IF(ISERROR(V24),0,(V64/V$88+V105/V$129)*V24)</f>
        <v>0</v>
      </c>
      <c r="W146" s="27">
        <f>IF(ISERROR(W24),0,(W64/W$88+W105/W$129)*W24)</f>
        <v>0</v>
      </c>
      <c r="X146" s="27">
        <f>IF(ISERROR(X24),0,(X64/X$88+X105/X$129)*X24)</f>
        <v>0</v>
      </c>
    </row>
    <row r="147" ht="12">
      <c r="A147" s="29" t="s">
        <v>79</v>
      </c>
    </row>
    <row r="148" spans="1:24" ht="12">
      <c r="A148" s="29" t="s">
        <v>173</v>
      </c>
      <c r="C148" s="27">
        <f>IF(ISERROR(C26),0,(C66/C$88+C107/C$129)*C26)</f>
        <v>0.0025076188944784155</v>
      </c>
      <c r="D148" s="27">
        <f>IF(ISERROR(D26),0,(D66/D$88+D107/D$129)*D26)</f>
        <v>-1.0610523779143411E-05</v>
      </c>
      <c r="E148" s="27">
        <f>IF(ISERROR(E26),0,(E66/E$88+E107/E$129)*E26)</f>
        <v>7.995202571501112E-06</v>
      </c>
      <c r="F148" s="27">
        <f>IF(ISERROR(F26),0,(F66/F$88+F107/F$129)*F26)</f>
        <v>0.0011385369182082227</v>
      </c>
      <c r="G148" s="27">
        <f>IF(ISERROR(G26),0,(G66/G$88+G107/G$129)*G26)</f>
        <v>0.0006168142308170293</v>
      </c>
      <c r="H148" s="27">
        <f>IF(ISERROR(H26),0,(H66/H$88+H107/H$129)*H26)</f>
        <v>0.0017650398897592387</v>
      </c>
      <c r="I148" s="27">
        <f>IF(ISERROR(I26),0,(I66/I$88+I107/I$129)*I26)</f>
        <v>-0.000423441760638633</v>
      </c>
      <c r="J148" s="27">
        <f>IF(ISERROR(J26),0,(J66/J$88+J107/J$129)*J26)</f>
        <v>0.0005948752256057873</v>
      </c>
      <c r="K148" s="27">
        <f>IF(ISERROR(K26),0,(K66/K$88+K107/K$129)*K26)</f>
        <v>-6.70275823478029E-05</v>
      </c>
      <c r="L148" s="27">
        <f>IF(ISERROR(L26),0,(L66/L$88+L107/L$129)*L26)</f>
        <v>0.00044002358665790476</v>
      </c>
      <c r="M148" s="27">
        <f>IF(ISERROR(M26),0,(M66/M$88+M107/M$129)*M26)</f>
        <v>0.0001763528094015938</v>
      </c>
      <c r="N148" s="27">
        <f>IF(ISERROR(N26),0,(N66/N$88+N107/N$129)*N26)</f>
        <v>-0.00030636959316420983</v>
      </c>
      <c r="O148" s="27">
        <f>IF(ISERROR(O26),0,(O66/O$88+O107/O$129)*O26)</f>
        <v>0.0002337766877917226</v>
      </c>
      <c r="P148" s="27">
        <f>IF(ISERROR(P26),0,(P66/P$88+P107/P$129)*P26)</f>
        <v>-0.00019194375487189516</v>
      </c>
      <c r="Q148" s="27">
        <f>IF(ISERROR(Q26),0,(Q66/Q$88+Q107/Q$129)*Q26)</f>
        <v>0.00017102867242129114</v>
      </c>
      <c r="R148" s="27">
        <f>IF(ISERROR(R26),0,(R66/R$88+R107/R$129)*R26)</f>
        <v>-0.00030676425046696185</v>
      </c>
      <c r="S148" s="27">
        <f>IF(ISERROR(S26),0,(S66/S$88+S107/S$129)*S26)</f>
        <v>0.00036433681271461814</v>
      </c>
      <c r="T148" s="27">
        <f>IF(ISERROR(T26),0,(T66/T$88+T107/T$129)*T26)</f>
        <v>-5.526644328013995E-05</v>
      </c>
      <c r="U148" s="27">
        <f>IF(ISERROR(U26),0,(U66/U$88+U107/U$129)*U26)</f>
        <v>-0.0002519813812928029</v>
      </c>
      <c r="V148" s="27">
        <f>IF(ISERROR(V26),0,(V66/V$88+V107/V$129)*V26)</f>
        <v>0.003459112572980313</v>
      </c>
      <c r="W148" s="27">
        <f>IF(ISERROR(W26),0,(W66/W$88+W107/W$129)*W26)</f>
        <v>-0.0015537042684416276</v>
      </c>
      <c r="X148" s="27">
        <f>IF(ISERROR(X26),0,(X66/X$88+X107/X$129)*X26)</f>
        <v>-0.0018548370521360665</v>
      </c>
    </row>
    <row r="149" spans="1:24" ht="12">
      <c r="A149" s="29" t="s">
        <v>174</v>
      </c>
      <c r="C149" s="27">
        <f>IF(ISERROR(C27),0,(C67/C$88+C108/C$129)*C27)</f>
        <v>0.0061858011637635395</v>
      </c>
      <c r="D149" s="27">
        <f>IF(ISERROR(D27),0,(D67/D$88+D108/D$129)*D27)</f>
        <v>0.0025402016783397053</v>
      </c>
      <c r="E149" s="27">
        <f>IF(ISERROR(E27),0,(E67/E$88+E108/E$129)*E27)</f>
        <v>-0.0025105466708433273</v>
      </c>
      <c r="F149" s="27">
        <f>IF(ISERROR(F27),0,(F67/F$88+F108/F$129)*F27)</f>
        <v>0.00038628878738557383</v>
      </c>
      <c r="G149" s="27">
        <f>IF(ISERROR(G27),0,(G67/G$88+G108/G$129)*G27)</f>
        <v>-0.005858936342279059</v>
      </c>
      <c r="H149" s="27">
        <f>IF(ISERROR(H27),0,(H67/H$88+H108/H$129)*H27)</f>
        <v>0.007110446580262059</v>
      </c>
      <c r="I149" s="27">
        <f>IF(ISERROR(I27),0,(I67/I$88+I108/I$129)*I27)</f>
        <v>0.0029202206146026056</v>
      </c>
      <c r="J149" s="27">
        <f>IF(ISERROR(J27),0,(J67/J$88+J108/J$129)*J27)</f>
        <v>-0.0012090497679246698</v>
      </c>
      <c r="K149" s="27">
        <f>IF(ISERROR(K27),0,(K67/K$88+K108/K$129)*K27)</f>
        <v>0.00012792933769465678</v>
      </c>
      <c r="L149" s="27">
        <f>IF(ISERROR(L27),0,(L67/L$88+L108/L$129)*L27)</f>
        <v>0.0010095812077358024</v>
      </c>
      <c r="M149" s="27">
        <f>IF(ISERROR(M27),0,(M67/M$88+M108/M$129)*M27)</f>
        <v>-0.0028008164641378005</v>
      </c>
      <c r="N149" s="27">
        <f>IF(ISERROR(N27),0,(N67/N$88+N108/N$129)*N27)</f>
        <v>-0.0015349670671281374</v>
      </c>
      <c r="O149" s="27">
        <f>IF(ISERROR(O27),0,(O67/O$88+O108/O$129)*O27)</f>
        <v>0.0011006923365261918</v>
      </c>
      <c r="P149" s="27">
        <f>IF(ISERROR(P27),0,(P67/P$88+P108/P$129)*P27)</f>
        <v>-0.004650776790230307</v>
      </c>
      <c r="Q149" s="27">
        <f>IF(ISERROR(Q27),0,(Q67/Q$88+Q108/Q$129)*Q27)</f>
        <v>-0.008089845810559224</v>
      </c>
      <c r="R149" s="27">
        <f>IF(ISERROR(R27),0,(R67/R$88+R108/R$129)*R27)</f>
        <v>0.0012698419842705612</v>
      </c>
      <c r="S149" s="27">
        <f>IF(ISERROR(S27),0,(S67/S$88+S108/S$129)*S27)</f>
        <v>0.019514466298282847</v>
      </c>
      <c r="T149" s="27">
        <f>IF(ISERROR(T27),0,(T67/T$88+T108/T$129)*T27)</f>
        <v>0.016146322999385676</v>
      </c>
      <c r="U149" s="27">
        <f>IF(ISERROR(U27),0,(U67/U$88+U108/U$129)*U27)</f>
        <v>0.024283432891116067</v>
      </c>
      <c r="V149" s="27">
        <f>IF(ISERROR(V27),0,(V67/V$88+V108/V$129)*V27)</f>
        <v>0.020885706914722014</v>
      </c>
      <c r="W149" s="27">
        <f>IF(ISERROR(W27),0,(W67/W$88+W108/W$129)*W27)</f>
        <v>0.011973672064956935</v>
      </c>
      <c r="X149" s="27">
        <f>IF(ISERROR(X27),0,(X67/X$88+X108/X$129)*X27)</f>
        <v>-0.0005807468614916504</v>
      </c>
    </row>
    <row r="150" spans="1:24" ht="12">
      <c r="A150" s="29" t="s">
        <v>175</v>
      </c>
      <c r="C150" s="27">
        <f>IF(ISERROR(C28),0,(C68/C$88+C109/C$129)*C28)</f>
        <v>0.0006584914435771902</v>
      </c>
      <c r="D150" s="27">
        <f>IF(ISERROR(D28),0,(D68/D$88+D109/D$129)*D28)</f>
        <v>0.0002767351551658374</v>
      </c>
      <c r="E150" s="27">
        <f>IF(ISERROR(E28),0,(E68/E$88+E109/E$129)*E28)</f>
        <v>0.00018671744701132548</v>
      </c>
      <c r="F150" s="27">
        <f>IF(ISERROR(F28),0,(F68/F$88+F109/F$129)*F28)</f>
        <v>-0.0004489999122837938</v>
      </c>
      <c r="G150" s="27">
        <f>IF(ISERROR(G28),0,(G68/G$88+G109/G$129)*G28)</f>
        <v>4.2495353206816536E-05</v>
      </c>
      <c r="H150" s="27">
        <f>IF(ISERROR(H28),0,(H68/H$88+H109/H$129)*H28)</f>
        <v>0</v>
      </c>
      <c r="I150" s="27">
        <f>IF(ISERROR(I28),0,(I68/I$88+I109/I$129)*I28)</f>
        <v>0</v>
      </c>
      <c r="J150" s="27">
        <f>IF(ISERROR(J28),0,(J68/J$88+J109/J$129)*J28)</f>
        <v>0</v>
      </c>
      <c r="K150" s="27">
        <f>IF(ISERROR(K28),0,(K68/K$88+K109/K$129)*K28)</f>
        <v>-0.001466960964177118</v>
      </c>
      <c r="L150" s="27">
        <f>IF(ISERROR(L28),0,(L68/L$88+L109/L$129)*L28)</f>
        <v>-0.0001056857470261748</v>
      </c>
      <c r="M150" s="27">
        <f>IF(ISERROR(M28),0,(M68/M$88+M109/M$129)*M28)</f>
        <v>0.0008150614373239311</v>
      </c>
      <c r="N150" s="27">
        <f>IF(ISERROR(N28),0,(N68/N$88+N109/N$129)*N28)</f>
        <v>-0.00018127226731335955</v>
      </c>
      <c r="O150" s="27">
        <f>IF(ISERROR(O28),0,(O68/O$88+O109/O$129)*O28)</f>
        <v>-1.1363582667221891E-05</v>
      </c>
      <c r="P150" s="27">
        <f>IF(ISERROR(P28),0,(P68/P$88+P109/P$129)*P28)</f>
        <v>2.1187354630194638E-05</v>
      </c>
      <c r="Q150" s="27">
        <f>IF(ISERROR(Q28),0,(Q68/Q$88+Q109/Q$129)*Q28)</f>
        <v>-0.00011258168684393955</v>
      </c>
      <c r="R150" s="27">
        <f>IF(ISERROR(R28),0,(R68/R$88+R109/R$129)*R28)</f>
        <v>-0.00032828173723716437</v>
      </c>
      <c r="S150" s="27">
        <f>IF(ISERROR(S28),0,(S68/S$88+S109/S$129)*S28)</f>
        <v>0.00018875507785471937</v>
      </c>
      <c r="T150" s="27">
        <f>IF(ISERROR(T28),0,(T68/T$88+T109/T$129)*T28)</f>
        <v>-7.23344699169784E-05</v>
      </c>
      <c r="U150" s="27">
        <f>IF(ISERROR(U28),0,(U68/U$88+U109/U$129)*U28)</f>
        <v>0.000252181892826279</v>
      </c>
      <c r="V150" s="27">
        <f>IF(ISERROR(V28),0,(V68/V$88+V109/V$129)*V28)</f>
        <v>0.000605689244278024</v>
      </c>
      <c r="W150" s="27">
        <f>IF(ISERROR(W28),0,(W68/W$88+W109/W$129)*W28)</f>
        <v>5.269259889629303E-05</v>
      </c>
      <c r="X150" s="27">
        <f>IF(ISERROR(X28),0,(X68/X$88+X109/X$129)*X28)</f>
        <v>0.00034198696861382463</v>
      </c>
    </row>
    <row r="151" spans="1:24" ht="12">
      <c r="A151" s="29" t="s">
        <v>176</v>
      </c>
      <c r="C151" s="27">
        <f>IF(ISERROR(C29),0,(C69/C$88+C110/C$129)*C29)</f>
        <v>0.003546220196911552</v>
      </c>
      <c r="D151" s="27">
        <f>IF(ISERROR(D29),0,(D69/D$88+D110/D$129)*D29)</f>
        <v>0.0029444131477323714</v>
      </c>
      <c r="E151" s="27">
        <f>IF(ISERROR(E29),0,(E69/E$88+E110/E$129)*E29)</f>
        <v>0.00023865512125299915</v>
      </c>
      <c r="F151" s="27">
        <f>IF(ISERROR(F29),0,(F69/F$88+F110/F$129)*F29)</f>
        <v>0.0006628697541991305</v>
      </c>
      <c r="G151" s="27">
        <f>IF(ISERROR(G29),0,(G69/G$88+G110/G$129)*G29)</f>
        <v>-0.0030697055958429915</v>
      </c>
      <c r="H151" s="27">
        <f>IF(ISERROR(H29),0,(H69/H$88+H110/H$129)*H29)</f>
        <v>0.003222297644471187</v>
      </c>
      <c r="I151" s="27">
        <f>IF(ISERROR(I29),0,(I69/I$88+I110/I$129)*I29)</f>
        <v>0.003416261980870875</v>
      </c>
      <c r="J151" s="27">
        <f>IF(ISERROR(J29),0,(J69/J$88+J110/J$129)*J29)</f>
        <v>0.0010708299630940309</v>
      </c>
      <c r="K151" s="27">
        <f>IF(ISERROR(K29),0,(K69/K$88+K110/K$129)*K29)</f>
        <v>0.006632805784846513</v>
      </c>
      <c r="L151" s="27">
        <f>IF(ISERROR(L29),0,(L69/L$88+L110/L$129)*L29)</f>
        <v>0.0005946605397635503</v>
      </c>
      <c r="M151" s="27">
        <f>IF(ISERROR(M29),0,(M69/M$88+M110/M$129)*M29)</f>
        <v>-0.0015166965773431153</v>
      </c>
      <c r="N151" s="27">
        <f>IF(ISERROR(N29),0,(N69/N$88+N110/N$129)*N29)</f>
        <v>0.0034818567587359345</v>
      </c>
      <c r="O151" s="27">
        <f>IF(ISERROR(O29),0,(O69/O$88+O110/O$129)*O29)</f>
        <v>0.0004852893417041552</v>
      </c>
      <c r="P151" s="27">
        <f>IF(ISERROR(P29),0,(P69/P$88+P110/P$129)*P29)</f>
        <v>0.0014976085494151912</v>
      </c>
      <c r="Q151" s="27">
        <f>IF(ISERROR(Q29),0,(Q69/Q$88+Q110/Q$129)*Q29)</f>
        <v>0.0011801036004691363</v>
      </c>
      <c r="R151" s="27">
        <f>IF(ISERROR(R29),0,(R69/R$88+R110/R$129)*R29)</f>
        <v>0.001717395415742294</v>
      </c>
      <c r="S151" s="27">
        <f>IF(ISERROR(S29),0,(S69/S$88+S110/S$129)*S29)</f>
        <v>0.004340324015488824</v>
      </c>
      <c r="T151" s="27">
        <f>IF(ISERROR(T29),0,(T69/T$88+T110/T$129)*T29)</f>
        <v>-0.00029921473940021506</v>
      </c>
      <c r="U151" s="27">
        <f>IF(ISERROR(U29),0,(U69/U$88+U110/U$129)*U29)</f>
        <v>0.005941273868039955</v>
      </c>
      <c r="V151" s="27">
        <f>IF(ISERROR(V29),0,(V69/V$88+V110/V$129)*V29)</f>
        <v>0.009033241649531426</v>
      </c>
      <c r="W151" s="27">
        <f>IF(ISERROR(W29),0,(W69/W$88+W110/W$129)*W29)</f>
        <v>0.0013003137801454816</v>
      </c>
      <c r="X151" s="27">
        <f>IF(ISERROR(X29),0,(X69/X$88+X110/X$129)*X29)</f>
        <v>-0.0012788694147002292</v>
      </c>
    </row>
    <row r="152" spans="1:24" ht="12">
      <c r="A152" s="29" t="s">
        <v>198</v>
      </c>
      <c r="C152" s="27">
        <f>IF(ISERROR(C30),0,(C70/C$88+C111/C$129)*C30)</f>
        <v>-0.0006104512838514198</v>
      </c>
      <c r="D152" s="27">
        <f>IF(ISERROR(D30),0,(D70/D$88+D111/D$129)*D30)</f>
        <v>0</v>
      </c>
      <c r="E152" s="27">
        <f>IF(ISERROR(E30),0,(E70/E$88+E111/E$129)*E30)</f>
        <v>0</v>
      </c>
      <c r="F152" s="27">
        <f>IF(ISERROR(F30),0,(F70/F$88+F111/F$129)*F30)</f>
        <v>0</v>
      </c>
      <c r="G152" s="27">
        <f>IF(ISERROR(G30),0,(G70/G$88+G111/G$129)*G30)</f>
        <v>0</v>
      </c>
      <c r="H152" s="27">
        <f>IF(ISERROR(H30),0,(H70/H$88+H111/H$129)*H30)</f>
        <v>0</v>
      </c>
      <c r="I152" s="27">
        <f>IF(ISERROR(I30),0,(I70/I$88+I111/I$129)*I30)</f>
        <v>0</v>
      </c>
      <c r="J152" s="27">
        <f>IF(ISERROR(J30),0,(J70/J$88+J111/J$129)*J30)</f>
        <v>0.00027078452412757477</v>
      </c>
      <c r="K152" s="27">
        <f>IF(ISERROR(K30),0,(K70/K$88+K111/K$129)*K30)</f>
        <v>0.0002276401008048354</v>
      </c>
      <c r="L152" s="27">
        <f>IF(ISERROR(L30),0,(L70/L$88+L111/L$129)*L30)</f>
        <v>-5.778734945133739E-05</v>
      </c>
      <c r="M152" s="27">
        <f>IF(ISERROR(M30),0,(M70/M$88+M111/M$129)*M30)</f>
        <v>-8.843519871803922E-05</v>
      </c>
      <c r="N152" s="27">
        <f>IF(ISERROR(N30),0,(N70/N$88+N111/N$129)*N30)</f>
        <v>4.742018911772021E-06</v>
      </c>
      <c r="O152" s="27">
        <f>IF(ISERROR(O30),0,(O70/O$88+O111/O$129)*O30)</f>
        <v>0.00025284108492454186</v>
      </c>
      <c r="P152" s="27">
        <f>IF(ISERROR(P30),0,(P70/P$88+P111/P$129)*P30)</f>
        <v>-0.00021767747072111933</v>
      </c>
      <c r="Q152" s="27">
        <f>IF(ISERROR(Q30),0,(Q70/Q$88+Q111/Q$129)*Q30)</f>
        <v>0</v>
      </c>
      <c r="R152" s="27">
        <f>IF(ISERROR(R30),0,(R70/R$88+R111/R$129)*R30)</f>
        <v>0</v>
      </c>
      <c r="S152" s="27">
        <f>IF(ISERROR(S30),0,(S70/S$88+S111/S$129)*S30)</f>
        <v>0</v>
      </c>
      <c r="T152" s="27">
        <f>IF(ISERROR(T30),0,(T70/T$88+T111/T$129)*T30)</f>
        <v>0.00044924253723833664</v>
      </c>
      <c r="U152" s="27">
        <f>IF(ISERROR(U30),0,(U70/U$88+U111/U$129)*U30)</f>
        <v>0.004046117226079534</v>
      </c>
      <c r="V152" s="27">
        <f>IF(ISERROR(V30),0,(V70/V$88+V111/V$129)*V30)</f>
        <v>-0.0019108739364021355</v>
      </c>
      <c r="W152" s="27">
        <f>IF(ISERROR(W30),0,(W70/W$88+W111/W$129)*W30)</f>
        <v>-2.1510466613062983E-05</v>
      </c>
      <c r="X152" s="27">
        <f>IF(ISERROR(X30),0,(X70/X$88+X111/X$129)*X30)</f>
        <v>5.6767681781360785E-05</v>
      </c>
    </row>
    <row r="153" spans="1:24" ht="12">
      <c r="A153" s="29" t="s">
        <v>89</v>
      </c>
      <c r="C153" s="27">
        <f>IF(ISERROR(C31),0,(C71/C$88+C112/C$129)*C31)</f>
        <v>0</v>
      </c>
      <c r="D153" s="27">
        <f>IF(ISERROR(D31),0,(D71/D$88+D112/D$129)*D31)</f>
        <v>0</v>
      </c>
      <c r="E153" s="27">
        <f>IF(ISERROR(E31),0,(E71/E$88+E112/E$129)*E31)</f>
        <v>0</v>
      </c>
      <c r="F153" s="27">
        <f>IF(ISERROR(F31),0,(F71/F$88+F112/F$129)*F31)</f>
        <v>0</v>
      </c>
      <c r="G153" s="27">
        <f>IF(ISERROR(G31),0,(G71/G$88+G112/G$129)*G31)</f>
        <v>0</v>
      </c>
      <c r="H153" s="27">
        <f>IF(ISERROR(H31),0,(H71/H$88+H112/H$129)*H31)</f>
        <v>0</v>
      </c>
      <c r="I153" s="27">
        <f>IF(ISERROR(I31),0,(I71/I$88+I112/I$129)*I31)</f>
        <v>0</v>
      </c>
      <c r="J153" s="27">
        <f>IF(ISERROR(J31),0,(J71/J$88+J112/J$129)*J31)</f>
        <v>0</v>
      </c>
      <c r="K153" s="27">
        <f>IF(ISERROR(K31),0,(K71/K$88+K112/K$129)*K31)</f>
        <v>0</v>
      </c>
      <c r="L153" s="27">
        <f>IF(ISERROR(L31),0,(L71/L$88+L112/L$129)*L31)</f>
        <v>-9.178293484514046E-05</v>
      </c>
      <c r="M153" s="27">
        <f>IF(ISERROR(M31),0,(M71/M$88+M112/M$129)*M31)</f>
        <v>0</v>
      </c>
      <c r="N153" s="27">
        <f>IF(ISERROR(N31),0,(N71/N$88+N112/N$129)*N31)</f>
        <v>0</v>
      </c>
      <c r="O153" s="27">
        <f>IF(ISERROR(O31),0,(O71/O$88+O112/O$129)*O31)</f>
        <v>0</v>
      </c>
      <c r="P153" s="27">
        <f>IF(ISERROR(P31),0,(P71/P$88+P112/P$129)*P31)</f>
        <v>0</v>
      </c>
      <c r="Q153" s="27">
        <f>IF(ISERROR(Q31),0,(Q71/Q$88+Q112/Q$129)*Q31)</f>
        <v>0</v>
      </c>
      <c r="R153" s="27">
        <f>IF(ISERROR(R31),0,(R71/R$88+R112/R$129)*R31)</f>
        <v>0</v>
      </c>
      <c r="S153" s="27">
        <f>IF(ISERROR(S31),0,(S71/S$88+S112/S$129)*S31)</f>
        <v>0</v>
      </c>
      <c r="T153" s="27">
        <f>IF(ISERROR(T31),0,(T71/T$88+T112/T$129)*T31)</f>
        <v>0</v>
      </c>
      <c r="U153" s="27">
        <f>IF(ISERROR(U31),0,(U71/U$88+U112/U$129)*U31)</f>
        <v>0</v>
      </c>
      <c r="V153" s="27">
        <f>IF(ISERROR(V31),0,(V71/V$88+V112/V$129)*V31)</f>
        <v>0</v>
      </c>
      <c r="W153" s="27">
        <f>IF(ISERROR(W31),0,(W71/W$88+W112/W$129)*W31)</f>
        <v>0</v>
      </c>
      <c r="X153" s="27">
        <f>IF(ISERROR(X31),0,(X71/X$88+X112/X$129)*X31)</f>
        <v>0</v>
      </c>
    </row>
    <row r="154" spans="1:24" ht="12">
      <c r="A154" s="29" t="s">
        <v>177</v>
      </c>
      <c r="C154" s="27">
        <f>IF(ISERROR(C32),0,(C72/C$88+C113/C$129)*C32)</f>
        <v>0</v>
      </c>
      <c r="D154" s="27">
        <f>IF(ISERROR(D32),0,(D72/D$88+D113/D$129)*D32)</f>
        <v>0</v>
      </c>
      <c r="E154" s="27">
        <f>IF(ISERROR(E32),0,(E72/E$88+E113/E$129)*E32)</f>
        <v>0</v>
      </c>
      <c r="F154" s="27">
        <f>IF(ISERROR(F32),0,(F72/F$88+F113/F$129)*F32)</f>
        <v>0</v>
      </c>
      <c r="G154" s="27">
        <f>IF(ISERROR(G32),0,(G72/G$88+G113/G$129)*G32)</f>
        <v>0</v>
      </c>
      <c r="H154" s="27">
        <f>IF(ISERROR(H32),0,(H72/H$88+H113/H$129)*H32)</f>
        <v>0</v>
      </c>
      <c r="I154" s="27">
        <f>IF(ISERROR(I32),0,(I72/I$88+I113/I$129)*I32)</f>
        <v>0</v>
      </c>
      <c r="J154" s="27">
        <f>IF(ISERROR(J32),0,(J72/J$88+J113/J$129)*J32)</f>
        <v>0</v>
      </c>
      <c r="K154" s="27">
        <f>IF(ISERROR(K32),0,(K72/K$88+K113/K$129)*K32)</f>
        <v>0</v>
      </c>
      <c r="L154" s="27">
        <f>IF(ISERROR(L32),0,(L72/L$88+L113/L$129)*L32)</f>
        <v>-1.8477313799947137E-05</v>
      </c>
      <c r="M154" s="27">
        <f>IF(ISERROR(M32),0,(M72/M$88+M113/M$129)*M32)</f>
        <v>1.8498987480079092E-05</v>
      </c>
      <c r="N154" s="27">
        <f>IF(ISERROR(N32),0,(N72/N$88+N113/N$129)*N32)</f>
        <v>0</v>
      </c>
      <c r="O154" s="27">
        <f>IF(ISERROR(O32),0,(O72/O$88+O113/O$129)*O32)</f>
        <v>0</v>
      </c>
      <c r="P154" s="27">
        <f>IF(ISERROR(P32),0,(P72/P$88+P113/P$129)*P32)</f>
        <v>0</v>
      </c>
      <c r="Q154" s="27">
        <f>IF(ISERROR(Q32),0,(Q72/Q$88+Q113/Q$129)*Q32)</f>
        <v>0</v>
      </c>
      <c r="R154" s="27">
        <f>IF(ISERROR(R32),0,(R72/R$88+R113/R$129)*R32)</f>
        <v>0</v>
      </c>
      <c r="S154" s="27">
        <f>IF(ISERROR(S32),0,(S72/S$88+S113/S$129)*S32)</f>
        <v>0</v>
      </c>
      <c r="T154" s="27">
        <f>IF(ISERROR(T32),0,(T72/T$88+T113/T$129)*T32)</f>
        <v>0</v>
      </c>
      <c r="U154" s="27">
        <f>IF(ISERROR(U32),0,(U72/U$88+U113/U$129)*U32)</f>
        <v>-3.551607171029252E-05</v>
      </c>
      <c r="V154" s="27">
        <f>IF(ISERROR(V32),0,(V72/V$88+V113/V$129)*V32)</f>
        <v>2.7814750261507314E-05</v>
      </c>
      <c r="W154" s="27">
        <f>IF(ISERROR(W32),0,(W72/W$88+W113/W$129)*W32)</f>
        <v>-1.7689790118502448E-05</v>
      </c>
      <c r="X154" s="27">
        <f>IF(ISERROR(X32),0,(X72/X$88+X113/X$129)*X32)</f>
        <v>3.3741051874846683E-06</v>
      </c>
    </row>
    <row r="155" spans="1:24" ht="12">
      <c r="A155" s="29" t="s">
        <v>178</v>
      </c>
      <c r="C155" s="27">
        <f>IF(ISERROR(C33),0,(C73/C$88+C114/C$129)*C33)</f>
        <v>-2.3169230997715494E-05</v>
      </c>
      <c r="D155" s="27">
        <f>IF(ISERROR(D33),0,(D73/D$88+D114/D$129)*D33)</f>
        <v>0.00010675924993355947</v>
      </c>
      <c r="E155" s="27">
        <f>IF(ISERROR(E33),0,(E73/E$88+E114/E$129)*E33)</f>
        <v>-8.503733934038622E-07</v>
      </c>
      <c r="F155" s="27">
        <f>IF(ISERROR(F33),0,(F73/F$88+F114/F$129)*F33)</f>
        <v>-3.76307982357443E-05</v>
      </c>
      <c r="G155" s="27">
        <f>IF(ISERROR(G33),0,(G73/G$88+G114/G$129)*G33)</f>
        <v>-4.9494333482896555E-05</v>
      </c>
      <c r="H155" s="27">
        <f>IF(ISERROR(H33),0,(H73/H$88+H114/H$129)*H33)</f>
        <v>-4.1590039592065527E-07</v>
      </c>
      <c r="I155" s="27">
        <f>IF(ISERROR(I33),0,(I73/I$88+I114/I$129)*I33)</f>
        <v>0.001961492161571002</v>
      </c>
      <c r="J155" s="27">
        <f>IF(ISERROR(J33),0,(J73/J$88+J114/J$129)*J33)</f>
        <v>-0.0003680560280454693</v>
      </c>
      <c r="K155" s="27">
        <f>IF(ISERROR(K33),0,(K73/K$88+K114/K$129)*K33)</f>
        <v>-0.0016886512081046693</v>
      </c>
      <c r="L155" s="27">
        <f>IF(ISERROR(L33),0,(L73/L$88+L114/L$129)*L33)</f>
        <v>0</v>
      </c>
      <c r="M155" s="27">
        <f>IF(ISERROR(M33),0,(M73/M$88+M114/M$129)*M33)</f>
        <v>-0.00013123418316075082</v>
      </c>
      <c r="N155" s="27">
        <f>IF(ISERROR(N33),0,(N73/N$88+N114/N$129)*N33)</f>
        <v>5.859093328839834E-05</v>
      </c>
      <c r="O155" s="27">
        <f>IF(ISERROR(O33),0,(O73/O$88+O114/O$129)*O33)</f>
        <v>1.3541207309956866E-05</v>
      </c>
      <c r="P155" s="27">
        <f>IF(ISERROR(P33),0,(P73/P$88+P114/P$129)*P33)</f>
        <v>4.83870555186906E-05</v>
      </c>
      <c r="Q155" s="27">
        <f>IF(ISERROR(Q33),0,(Q73/Q$88+Q114/Q$129)*Q33)</f>
        <v>-3.3262072121344915E-05</v>
      </c>
      <c r="R155" s="27">
        <f>IF(ISERROR(R33),0,(R73/R$88+R114/R$129)*R33)</f>
        <v>-2.6997243036953558E-05</v>
      </c>
      <c r="S155" s="27">
        <f>IF(ISERROR(S33),0,(S73/S$88+S114/S$129)*S33)</f>
        <v>5.266170183664152E-05</v>
      </c>
      <c r="T155" s="27">
        <f>IF(ISERROR(T33),0,(T73/T$88+T114/T$129)*T33)</f>
        <v>-2.728498661487333E-05</v>
      </c>
      <c r="U155" s="27">
        <f>IF(ISERROR(U33),0,(U73/U$88+U114/U$129)*U33)</f>
        <v>0.0008610319762533557</v>
      </c>
      <c r="V155" s="27">
        <f>IF(ISERROR(V33),0,(V73/V$88+V114/V$129)*V33)</f>
        <v>0</v>
      </c>
      <c r="W155" s="27">
        <f>IF(ISERROR(W33),0,(W73/W$88+W114/W$129)*W33)</f>
        <v>-0.00040815122323399974</v>
      </c>
      <c r="X155" s="27">
        <f>IF(ISERROR(X33),0,(X73/X$88+X114/X$129)*X33)</f>
        <v>9.964825010236581E-05</v>
      </c>
    </row>
    <row r="156" spans="1:24" ht="12">
      <c r="A156" s="29" t="s">
        <v>78</v>
      </c>
      <c r="C156" s="27">
        <f>IF(ISERROR(C34),0,(C74/C$88+C115/C$129)*C34)</f>
        <v>0</v>
      </c>
      <c r="D156" s="27">
        <f>IF(ISERROR(D34),0,(D74/D$88+D115/D$129)*D34)</f>
        <v>0</v>
      </c>
      <c r="E156" s="27">
        <f>IF(ISERROR(E34),0,(E74/E$88+E115/E$129)*E34)</f>
        <v>0</v>
      </c>
      <c r="F156" s="27">
        <f>IF(ISERROR(F34),0,(F74/F$88+F115/F$129)*F34)</f>
        <v>0</v>
      </c>
      <c r="G156" s="27">
        <f>IF(ISERROR(G34),0,(G74/G$88+G115/G$129)*G34)</f>
        <v>0</v>
      </c>
      <c r="H156" s="27">
        <f>IF(ISERROR(H34),0,(H74/H$88+H115/H$129)*H34)</f>
        <v>-0.0007016949003718536</v>
      </c>
      <c r="I156" s="27">
        <f>IF(ISERROR(I34),0,(I74/I$88+I115/I$129)*I34)</f>
        <v>-0.00125848003376974</v>
      </c>
      <c r="J156" s="27">
        <f>IF(ISERROR(J34),0,(J74/J$88+J115/J$129)*J34)</f>
        <v>-1.4195230926309244E-05</v>
      </c>
      <c r="K156" s="27">
        <f>IF(ISERROR(K34),0,(K74/K$88+K115/K$129)*K34)</f>
        <v>0</v>
      </c>
      <c r="L156" s="27">
        <f>IF(ISERROR(L34),0,(L74/L$88+L115/L$129)*L34)</f>
        <v>0</v>
      </c>
      <c r="M156" s="27">
        <f>IF(ISERROR(M34),0,(M74/M$88+M115/M$129)*M34)</f>
        <v>0</v>
      </c>
      <c r="N156" s="27">
        <f>IF(ISERROR(N34),0,(N74/N$88+N115/N$129)*N34)</f>
        <v>0</v>
      </c>
      <c r="O156" s="27">
        <f>IF(ISERROR(O34),0,(O74/O$88+O115/O$129)*O34)</f>
        <v>-3.4473890843306193E-05</v>
      </c>
      <c r="P156" s="27">
        <f>IF(ISERROR(P34),0,(P74/P$88+P115/P$129)*P34)</f>
        <v>0</v>
      </c>
      <c r="Q156" s="27">
        <f>IF(ISERROR(Q34),0,(Q74/Q$88+Q115/Q$129)*Q34)</f>
        <v>0</v>
      </c>
      <c r="R156" s="27">
        <f>IF(ISERROR(R34),0,(R74/R$88+R115/R$129)*R34)</f>
        <v>0.001809408398563711</v>
      </c>
      <c r="S156" s="27">
        <f>IF(ISERROR(S34),0,(S74/S$88+S115/S$129)*S34)</f>
        <v>-0.0034645381075020607</v>
      </c>
      <c r="T156" s="27">
        <f>IF(ISERROR(T34),0,(T74/T$88+T115/T$129)*T34)</f>
        <v>0.00018777453868937442</v>
      </c>
      <c r="U156" s="27">
        <f>IF(ISERROR(U34),0,(U74/U$88+U115/U$129)*U34)</f>
        <v>-0.0002948108390357164</v>
      </c>
      <c r="V156" s="27">
        <f>IF(ISERROR(V34),0,(V74/V$88+V115/V$129)*V34)</f>
        <v>0.002604018603479959</v>
      </c>
      <c r="W156" s="27">
        <f>IF(ISERROR(W34),0,(W74/W$88+W115/W$129)*W34)</f>
        <v>-0.0005947120448208985</v>
      </c>
      <c r="X156" s="27">
        <f>IF(ISERROR(X34),0,(X74/X$88+X115/X$129)*X34)</f>
        <v>-0.0010389077054103338</v>
      </c>
    </row>
    <row r="157" ht="12">
      <c r="A157" s="29" t="s">
        <v>94</v>
      </c>
    </row>
    <row r="158" spans="1:24" ht="12">
      <c r="A158" s="29" t="s">
        <v>95</v>
      </c>
      <c r="C158" s="27">
        <f>IF(ISERROR(C36),0,(C76/C$88+C117/C$129)*C36)</f>
        <v>0</v>
      </c>
      <c r="D158" s="27">
        <f>IF(ISERROR(D36),0,(D76/D$88+D117/D$129)*D36)</f>
        <v>0</v>
      </c>
      <c r="E158" s="27">
        <f>IF(ISERROR(E36),0,(E76/E$88+E117/E$129)*E36)</f>
        <v>0</v>
      </c>
      <c r="F158" s="27">
        <f>IF(ISERROR(F36),0,(F76/F$88+F117/F$129)*F36)</f>
        <v>0</v>
      </c>
      <c r="G158" s="27">
        <f>IF(ISERROR(G36),0,(G76/G$88+G117/G$129)*G36)</f>
        <v>0</v>
      </c>
      <c r="H158" s="27">
        <f>IF(ISERROR(H36),0,(H76/H$88+H117/H$129)*H36)</f>
        <v>0</v>
      </c>
      <c r="I158" s="27">
        <f>IF(ISERROR(I36),0,(I76/I$88+I117/I$129)*I36)</f>
        <v>0</v>
      </c>
      <c r="J158" s="27">
        <f>IF(ISERROR(J36),0,(J76/J$88+J117/J$129)*J36)</f>
        <v>0</v>
      </c>
      <c r="K158" s="27">
        <f>IF(ISERROR(K36),0,(K76/K$88+K117/K$129)*K36)</f>
        <v>0</v>
      </c>
      <c r="L158" s="27">
        <f>IF(ISERROR(L36),0,(L76/L$88+L117/L$129)*L36)</f>
        <v>0</v>
      </c>
      <c r="M158" s="27">
        <f>IF(ISERROR(M36),0,(M76/M$88+M117/M$129)*M36)</f>
        <v>0</v>
      </c>
      <c r="N158" s="27">
        <f>IF(ISERROR(N36),0,(N76/N$88+N117/N$129)*N36)</f>
        <v>0</v>
      </c>
      <c r="O158" s="27">
        <f>IF(ISERROR(O36),0,(O76/O$88+O117/O$129)*O36)</f>
        <v>0</v>
      </c>
      <c r="P158" s="27">
        <f>IF(ISERROR(P36),0,(P76/P$88+P117/P$129)*P36)</f>
        <v>0</v>
      </c>
      <c r="Q158" s="27">
        <f>IF(ISERROR(Q36),0,(Q76/Q$88+Q117/Q$129)*Q36)</f>
        <v>0</v>
      </c>
      <c r="R158" s="27">
        <f>IF(ISERROR(R36),0,(R76/R$88+R117/R$129)*R36)</f>
        <v>0</v>
      </c>
      <c r="S158" s="27">
        <f>IF(ISERROR(S36),0,(S76/S$88+S117/S$129)*S36)</f>
        <v>0</v>
      </c>
      <c r="T158" s="27">
        <f>IF(ISERROR(T36),0,(T76/T$88+T117/T$129)*T36)</f>
        <v>0</v>
      </c>
      <c r="U158" s="27">
        <f>IF(ISERROR(U36),0,(U76/U$88+U117/U$129)*U36)</f>
        <v>0</v>
      </c>
      <c r="V158" s="27">
        <f>IF(ISERROR(V36),0,(V76/V$88+V117/V$129)*V36)</f>
        <v>0</v>
      </c>
      <c r="W158" s="27">
        <f>IF(ISERROR(W36),0,(W76/W$88+W117/W$129)*W36)</f>
        <v>0</v>
      </c>
      <c r="X158" s="27">
        <f>IF(ISERROR(X36),0,(X76/X$88+X117/X$129)*X36)</f>
        <v>0</v>
      </c>
    </row>
    <row r="159" spans="1:24" ht="12">
      <c r="A159" s="29" t="s">
        <v>179</v>
      </c>
      <c r="C159" s="27">
        <f>IF(ISERROR(C37),0,(C77/C$88+C118/C$129)*C37)</f>
        <v>-0.0008276662898251357</v>
      </c>
      <c r="D159" s="27">
        <f>IF(ISERROR(D37),0,(D77/D$88+D118/D$129)*D37)</f>
        <v>0.0008567520354012622</v>
      </c>
      <c r="E159" s="27">
        <f>IF(ISERROR(E37),0,(E77/E$88+E118/E$129)*E37)</f>
        <v>0.0034560277109834834</v>
      </c>
      <c r="F159" s="27">
        <f>IF(ISERROR(F37),0,(F77/F$88+F118/F$129)*F37)</f>
        <v>0.0009941420992907056</v>
      </c>
      <c r="G159" s="27">
        <f>IF(ISERROR(G37),0,(G77/G$88+G118/G$129)*G37)</f>
        <v>-0.0001297631171555474</v>
      </c>
      <c r="H159" s="27">
        <f>IF(ISERROR(H37),0,(H77/H$88+H118/H$129)*H37)</f>
        <v>0.01589465612302164</v>
      </c>
      <c r="I159" s="27">
        <f>IF(ISERROR(I37),0,(I77/I$88+I118/I$129)*I37)</f>
        <v>-0.0036638281027869183</v>
      </c>
      <c r="J159" s="27">
        <f>IF(ISERROR(J37),0,(J77/J$88+J118/J$129)*J37)</f>
        <v>0.0019835981725299036</v>
      </c>
      <c r="K159" s="27">
        <f>IF(ISERROR(K37),0,(K77/K$88+K118/K$129)*K37)</f>
        <v>0.007278197944736425</v>
      </c>
      <c r="L159" s="27">
        <f>IF(ISERROR(L37),0,(L77/L$88+L118/L$129)*L37)</f>
        <v>0.007611561675686301</v>
      </c>
      <c r="M159" s="27">
        <f>IF(ISERROR(M37),0,(M77/M$88+M118/M$129)*M37)</f>
        <v>0.014690908194070802</v>
      </c>
      <c r="N159" s="27">
        <f>IF(ISERROR(N37),0,(N77/N$88+N118/N$129)*N37)</f>
        <v>0.020940168710493604</v>
      </c>
      <c r="O159" s="27">
        <f>IF(ISERROR(O37),0,(O77/O$88+O118/O$129)*O37)</f>
        <v>0.0020121761861298343</v>
      </c>
      <c r="P159" s="27">
        <f>IF(ISERROR(P37),0,(P77/P$88+P118/P$129)*P37)</f>
        <v>0.003345284000945332</v>
      </c>
      <c r="Q159" s="27">
        <f>IF(ISERROR(Q37),0,(Q77/Q$88+Q118/Q$129)*Q37)</f>
        <v>-0.005441431735853058</v>
      </c>
      <c r="R159" s="27">
        <f>IF(ISERROR(R37),0,(R77/R$88+R118/R$129)*R37)</f>
        <v>0.004660857441760051</v>
      </c>
      <c r="S159" s="27">
        <f>IF(ISERROR(S37),0,(S77/S$88+S118/S$129)*S37)</f>
        <v>0.011796594107049639</v>
      </c>
      <c r="T159" s="27">
        <f>IF(ISERROR(T37),0,(T77/T$88+T118/T$129)*T37)</f>
        <v>0.0017250634417207073</v>
      </c>
      <c r="U159" s="27">
        <f>IF(ISERROR(U37),0,(U77/U$88+U118/U$129)*U37)</f>
        <v>0.02562079153539306</v>
      </c>
      <c r="V159" s="27">
        <f>IF(ISERROR(V37),0,(V77/V$88+V118/V$129)*V37)</f>
        <v>-0.00617126738163167</v>
      </c>
      <c r="W159" s="27">
        <f>IF(ISERROR(W37),0,(W77/W$88+W118/W$129)*W37)</f>
        <v>0.000887259318798672</v>
      </c>
      <c r="X159" s="27">
        <f>IF(ISERROR(X37),0,(X77/X$88+X118/X$129)*X37)</f>
        <v>-0.0026032724502278353</v>
      </c>
    </row>
    <row r="160" spans="1:24" ht="12">
      <c r="A160" s="29" t="s">
        <v>180</v>
      </c>
      <c r="C160" s="27">
        <f>IF(ISERROR(C38),0,(C78/C$88+C119/C$129)*C38)</f>
        <v>0</v>
      </c>
      <c r="D160" s="27">
        <f>IF(ISERROR(D38),0,(D78/D$88+D119/D$129)*D38)</f>
        <v>0</v>
      </c>
      <c r="E160" s="27">
        <f>IF(ISERROR(E38),0,(E78/E$88+E119/E$129)*E38)</f>
        <v>0</v>
      </c>
      <c r="F160" s="27">
        <f>IF(ISERROR(F38),0,(F78/F$88+F119/F$129)*F38)</f>
        <v>0</v>
      </c>
      <c r="G160" s="27">
        <f>IF(ISERROR(G38),0,(G78/G$88+G119/G$129)*G38)</f>
        <v>1.4265704896748303E-05</v>
      </c>
      <c r="H160" s="27">
        <f>IF(ISERROR(H38),0,(H78/H$88+H119/H$129)*H38)</f>
        <v>1.3541402503519744E-05</v>
      </c>
      <c r="I160" s="27">
        <f>IF(ISERROR(I38),0,(I78/I$88+I119/I$129)*I38)</f>
        <v>0</v>
      </c>
      <c r="J160" s="27">
        <f>IF(ISERROR(J38),0,(J78/J$88+J119/J$129)*J38)</f>
        <v>0</v>
      </c>
      <c r="K160" s="27">
        <f>IF(ISERROR(K38),0,(K78/K$88+K119/K$129)*K38)</f>
        <v>0</v>
      </c>
      <c r="L160" s="27">
        <f>IF(ISERROR(L38),0,(L78/L$88+L119/L$129)*L38)</f>
        <v>0</v>
      </c>
      <c r="M160" s="27">
        <f>IF(ISERROR(M38),0,(M78/M$88+M119/M$129)*M38)</f>
        <v>0</v>
      </c>
      <c r="N160" s="27">
        <f>IF(ISERROR(N38),0,(N78/N$88+N119/N$129)*N38)</f>
        <v>0</v>
      </c>
      <c r="O160" s="27">
        <f>IF(ISERROR(O38),0,(O78/O$88+O119/O$129)*O38)</f>
        <v>0</v>
      </c>
      <c r="P160" s="27">
        <f>IF(ISERROR(P38),0,(P78/P$88+P119/P$129)*P38)</f>
        <v>0</v>
      </c>
      <c r="Q160" s="27">
        <f>IF(ISERROR(Q38),0,(Q78/Q$88+Q119/Q$129)*Q38)</f>
        <v>0</v>
      </c>
      <c r="R160" s="27">
        <f>IF(ISERROR(R38),0,(R78/R$88+R119/R$129)*R38)</f>
        <v>0</v>
      </c>
      <c r="S160" s="27">
        <f>IF(ISERROR(S38),0,(S78/S$88+S119/S$129)*S38)</f>
        <v>0</v>
      </c>
      <c r="T160" s="27">
        <f>IF(ISERROR(T38),0,(T78/T$88+T119/T$129)*T38)</f>
        <v>0</v>
      </c>
      <c r="U160" s="27">
        <f>IF(ISERROR(U38),0,(U78/U$88+U119/U$129)*U38)</f>
        <v>0</v>
      </c>
      <c r="V160" s="27">
        <f>IF(ISERROR(V38),0,(V78/V$88+V119/V$129)*V38)</f>
        <v>0</v>
      </c>
      <c r="W160" s="27">
        <f>IF(ISERROR(W38),0,(W78/W$88+W119/W$129)*W38)</f>
        <v>0</v>
      </c>
      <c r="X160" s="27">
        <f>IF(ISERROR(X38),0,(X78/X$88+X119/X$129)*X38)</f>
        <v>0</v>
      </c>
    </row>
    <row r="161" spans="1:24" ht="12">
      <c r="A161" s="29" t="s">
        <v>181</v>
      </c>
      <c r="C161" s="27">
        <f>IF(ISERROR(C39),0,(C79/C$88+C120/C$129)*C39)</f>
        <v>-1.135318374488822E-05</v>
      </c>
      <c r="D161" s="27">
        <f>IF(ISERROR(D39),0,(D79/D$88+D120/D$129)*D39)</f>
        <v>-2.4866600721950176E-05</v>
      </c>
      <c r="E161" s="27">
        <f>IF(ISERROR(E39),0,(E79/E$88+E120/E$129)*E39)</f>
        <v>-0.00011611903260478324</v>
      </c>
      <c r="F161" s="27">
        <f>IF(ISERROR(F39),0,(F79/F$88+F120/F$129)*F39)</f>
        <v>-9.865403622225624E-05</v>
      </c>
      <c r="G161" s="27">
        <f>IF(ISERROR(G39),0,(G79/G$88+G120/G$129)*G39)</f>
        <v>-0.002605323265010952</v>
      </c>
      <c r="H161" s="27">
        <f>IF(ISERROR(H39),0,(H79/H$88+H120/H$129)*H39)</f>
        <v>0.0023229218041439805</v>
      </c>
      <c r="I161" s="27">
        <f>IF(ISERROR(I39),0,(I79/I$88+I120/I$129)*I39)</f>
        <v>-4.50644670884699E-05</v>
      </c>
      <c r="J161" s="27">
        <f>IF(ISERROR(J39),0,(J79/J$88+J120/J$129)*J39)</f>
        <v>2.6874050921275467E-05</v>
      </c>
      <c r="K161" s="27">
        <f>IF(ISERROR(K39),0,(K79/K$88+K120/K$129)*K39)</f>
        <v>3.3755145274231793E-06</v>
      </c>
      <c r="L161" s="27">
        <f>IF(ISERROR(L39),0,(L79/L$88+L120/L$129)*L39)</f>
        <v>-5.249998864625197E-06</v>
      </c>
      <c r="M161" s="27">
        <f>IF(ISERROR(M39),0,(M79/M$88+M120/M$129)*M39)</f>
        <v>0.00046412259347881907</v>
      </c>
      <c r="N161" s="27">
        <f>IF(ISERROR(N39),0,(N79/N$88+N120/N$129)*N39)</f>
        <v>0.0003345335420938676</v>
      </c>
      <c r="O161" s="27">
        <f>IF(ISERROR(O39),0,(O79/O$88+O120/O$129)*O39)</f>
        <v>-0.0023603034649812425</v>
      </c>
      <c r="P161" s="27">
        <f>IF(ISERROR(P39),0,(P79/P$88+P120/P$129)*P39)</f>
        <v>0.0023884036466589424</v>
      </c>
      <c r="Q161" s="27">
        <f>IF(ISERROR(Q39),0,(Q79/Q$88+Q120/Q$129)*Q39)</f>
        <v>-0.0018702783598247476</v>
      </c>
      <c r="R161" s="27">
        <f>IF(ISERROR(R39),0,(R79/R$88+R120/R$129)*R39)</f>
        <v>0.0004773144659313686</v>
      </c>
      <c r="S161" s="27">
        <f>IF(ISERROR(S39),0,(S79/S$88+S120/S$129)*S39)</f>
        <v>0.000951849449281165</v>
      </c>
      <c r="T161" s="27">
        <f>IF(ISERROR(T39),0,(T79/T$88+T120/T$129)*T39)</f>
        <v>0.0007750318858951315</v>
      </c>
      <c r="U161" s="27">
        <f>IF(ISERROR(U39),0,(U79/U$88+U120/U$129)*U39)</f>
        <v>0.0042992345211266</v>
      </c>
      <c r="V161" s="27">
        <f>IF(ISERROR(V39),0,(V79/V$88+V120/V$129)*V39)</f>
        <v>-0.004311205546023273</v>
      </c>
      <c r="W161" s="27">
        <f>IF(ISERROR(W39),0,(W79/W$88+W120/W$129)*W39)</f>
        <v>-0.0005933684095274794</v>
      </c>
      <c r="X161" s="27">
        <f>IF(ISERROR(X39),0,(X79/X$88+X120/X$129)*X39)</f>
        <v>-0.00018256190167211593</v>
      </c>
    </row>
    <row r="162" spans="1:24" ht="12">
      <c r="A162" s="29" t="s">
        <v>182</v>
      </c>
      <c r="C162" s="27">
        <f>IF(ISERROR(C40),0,(C80/C$88+C121/C$129)*C40)</f>
        <v>-0.00015408790198040656</v>
      </c>
      <c r="D162" s="27">
        <f>IF(ISERROR(D40),0,(D80/D$88+D121/D$129)*D40)</f>
        <v>-6.292760640729957E-05</v>
      </c>
      <c r="E162" s="27">
        <f>IF(ISERROR(E40),0,(E80/E$88+E121/E$129)*E40)</f>
        <v>-4.017587067441351E-05</v>
      </c>
      <c r="F162" s="27">
        <f>IF(ISERROR(F40),0,(F80/F$88+F121/F$129)*F40)</f>
        <v>1.9597265808896194E-05</v>
      </c>
      <c r="G162" s="27">
        <f>IF(ISERROR(G40),0,(G80/G$88+G121/G$129)*G40)</f>
        <v>0.0025146023976922276</v>
      </c>
      <c r="H162" s="27">
        <f>IF(ISERROR(H40),0,(H80/H$88+H121/H$129)*H40)</f>
        <v>-0.0015281865039271849</v>
      </c>
      <c r="I162" s="27">
        <f>IF(ISERROR(I40),0,(I80/I$88+I121/I$129)*I40)</f>
        <v>2.853262143160468E-06</v>
      </c>
      <c r="J162" s="27">
        <f>IF(ISERROR(J40),0,(J80/J$88+J121/J$129)*J40)</f>
        <v>-0.00426878719716393</v>
      </c>
      <c r="K162" s="27">
        <f>IF(ISERROR(K40),0,(K80/K$88+K121/K$129)*K40)</f>
        <v>0.0026072920628621254</v>
      </c>
      <c r="L162" s="27">
        <f>IF(ISERROR(L40),0,(L80/L$88+L121/L$129)*L40)</f>
        <v>3.7398694274381144E-06</v>
      </c>
      <c r="M162" s="27">
        <f>IF(ISERROR(M40),0,(M80/M$88+M121/M$129)*M40)</f>
        <v>-0.0016343423149668113</v>
      </c>
      <c r="N162" s="27">
        <f>IF(ISERROR(N40),0,(N80/N$88+N121/N$129)*N40)</f>
        <v>-0.0010394802057192788</v>
      </c>
      <c r="O162" s="27">
        <f>IF(ISERROR(O40),0,(O80/O$88+O121/O$129)*O40)</f>
        <v>0.0022223453513654807</v>
      </c>
      <c r="P162" s="27">
        <f>IF(ISERROR(P40),0,(P80/P$88+P121/P$129)*P40)</f>
        <v>-6.829811217197232E-05</v>
      </c>
      <c r="Q162" s="27">
        <f>IF(ISERROR(Q40),0,(Q80/Q$88+Q121/Q$129)*Q40)</f>
        <v>2.161661934504544E-05</v>
      </c>
      <c r="R162" s="27">
        <f>IF(ISERROR(R40),0,(R80/R$88+R121/R$129)*R40)</f>
        <v>0</v>
      </c>
      <c r="S162" s="27">
        <f>IF(ISERROR(S40),0,(S80/S$88+S121/S$129)*S40)</f>
        <v>1.1901555647822003E-05</v>
      </c>
      <c r="T162" s="27">
        <f>IF(ISERROR(T40),0,(T80/T$88+T121/T$129)*T40)</f>
        <v>0.0005941726374094486</v>
      </c>
      <c r="U162" s="27">
        <f>IF(ISERROR(U40),0,(U80/U$88+U121/U$129)*U40)</f>
        <v>0.00024671027272091126</v>
      </c>
      <c r="V162" s="27">
        <f>IF(ISERROR(V40),0,(V80/V$88+V121/V$129)*V40)</f>
        <v>-0.00011388318446315759</v>
      </c>
      <c r="W162" s="27">
        <f>IF(ISERROR(W40),0,(W80/W$88+W121/W$129)*W40)</f>
        <v>0.0007336481589459447</v>
      </c>
      <c r="X162" s="27">
        <f>IF(ISERROR(X40),0,(X80/X$88+X121/X$129)*X40)</f>
        <v>-0.003177849475434989</v>
      </c>
    </row>
    <row r="163" spans="1:24" ht="12">
      <c r="A163" s="29" t="s">
        <v>183</v>
      </c>
      <c r="C163" s="27">
        <f>IF(ISERROR(C41),0,(C81/C$88+C122/C$129)*C41)</f>
        <v>0</v>
      </c>
      <c r="D163" s="27">
        <f>IF(ISERROR(D41),0,(D81/D$88+D122/D$129)*D41)</f>
        <v>0</v>
      </c>
      <c r="E163" s="27">
        <f>IF(ISERROR(E41),0,(E81/E$88+E122/E$129)*E41)</f>
        <v>0</v>
      </c>
      <c r="F163" s="27">
        <f>IF(ISERROR(F41),0,(F81/F$88+F122/F$129)*F41)</f>
        <v>0</v>
      </c>
      <c r="G163" s="27">
        <f>IF(ISERROR(G41),0,(G81/G$88+G122/G$129)*G41)</f>
        <v>0</v>
      </c>
      <c r="H163" s="27">
        <f>IF(ISERROR(H41),0,(H81/H$88+H122/H$129)*H41)</f>
        <v>0</v>
      </c>
      <c r="I163" s="27">
        <f>IF(ISERROR(I41),0,(I81/I$88+I122/I$129)*I41)</f>
        <v>0</v>
      </c>
      <c r="J163" s="27">
        <f>IF(ISERROR(J41),0,(J81/J$88+J122/J$129)*J41)</f>
        <v>0</v>
      </c>
      <c r="K163" s="27">
        <f>IF(ISERROR(K41),0,(K81/K$88+K122/K$129)*K41)</f>
        <v>0</v>
      </c>
      <c r="L163" s="27">
        <f>IF(ISERROR(L41),0,(L81/L$88+L122/L$129)*L41)</f>
        <v>0</v>
      </c>
      <c r="M163" s="27">
        <f>IF(ISERROR(M41),0,(M81/M$88+M122/M$129)*M41)</f>
        <v>0</v>
      </c>
      <c r="N163" s="27">
        <f>IF(ISERROR(N41),0,(N81/N$88+N122/N$129)*N41)</f>
        <v>0</v>
      </c>
      <c r="O163" s="27">
        <f>IF(ISERROR(O41),0,(O81/O$88+O122/O$129)*O41)</f>
        <v>0</v>
      </c>
      <c r="P163" s="27">
        <f>IF(ISERROR(P41),0,(P81/P$88+P122/P$129)*P41)</f>
        <v>0</v>
      </c>
      <c r="Q163" s="27">
        <f>IF(ISERROR(Q41),0,(Q81/Q$88+Q122/Q$129)*Q41)</f>
        <v>0</v>
      </c>
      <c r="R163" s="27">
        <f>IF(ISERROR(R41),0,(R81/R$88+R122/R$129)*R41)</f>
        <v>-0.0001877786104554893</v>
      </c>
      <c r="S163" s="27">
        <f>IF(ISERROR(S41),0,(S81/S$88+S122/S$129)*S41)</f>
        <v>-0.0004247013849685185</v>
      </c>
      <c r="T163" s="27">
        <f>IF(ISERROR(T41),0,(T81/T$88+T122/T$129)*T41)</f>
        <v>0.00041404787812100475</v>
      </c>
      <c r="U163" s="27">
        <f>IF(ISERROR(U41),0,(U81/U$88+U122/U$129)*U41)</f>
        <v>0.00029819056702684474</v>
      </c>
      <c r="V163" s="27">
        <f>IF(ISERROR(V41),0,(V81/V$88+V122/V$129)*V41)</f>
        <v>0.004806925428643849</v>
      </c>
      <c r="W163" s="27">
        <f>IF(ISERROR(W41),0,(W81/W$88+W122/W$129)*W41)</f>
        <v>0.0012665219940143017</v>
      </c>
      <c r="X163" s="27">
        <f>IF(ISERROR(X41),0,(X81/X$88+X122/X$129)*X41)</f>
        <v>-0.01615040720662797</v>
      </c>
    </row>
    <row r="164" spans="1:24" ht="12">
      <c r="A164" s="29" t="s">
        <v>184</v>
      </c>
      <c r="C164" s="27">
        <f>IF(ISERROR(C42),0,(C82/C$88+C123/C$129)*C42)</f>
        <v>0</v>
      </c>
      <c r="D164" s="27">
        <f>IF(ISERROR(D42),0,(D82/D$88+D123/D$129)*D42)</f>
        <v>0</v>
      </c>
      <c r="E164" s="27">
        <f>IF(ISERROR(E42),0,(E82/E$88+E123/E$129)*E42)</f>
        <v>0</v>
      </c>
      <c r="F164" s="27">
        <f>IF(ISERROR(F42),0,(F82/F$88+F123/F$129)*F42)</f>
        <v>0</v>
      </c>
      <c r="G164" s="27">
        <f>IF(ISERROR(G42),0,(G82/G$88+G123/G$129)*G42)</f>
        <v>0</v>
      </c>
      <c r="H164" s="27">
        <f>IF(ISERROR(H42),0,(H82/H$88+H123/H$129)*H42)</f>
        <v>0</v>
      </c>
      <c r="I164" s="27">
        <f>IF(ISERROR(I42),0,(I82/I$88+I123/I$129)*I42)</f>
        <v>0</v>
      </c>
      <c r="J164" s="27">
        <f>IF(ISERROR(J42),0,(J82/J$88+J123/J$129)*J42)</f>
        <v>0</v>
      </c>
      <c r="K164" s="27">
        <f>IF(ISERROR(K42),0,(K82/K$88+K123/K$129)*K42)</f>
        <v>0</v>
      </c>
      <c r="L164" s="27">
        <f>IF(ISERROR(L42),0,(L82/L$88+L123/L$129)*L42)</f>
        <v>0</v>
      </c>
      <c r="M164" s="27">
        <f>IF(ISERROR(M42),0,(M82/M$88+M123/M$129)*M42)</f>
        <v>0</v>
      </c>
      <c r="N164" s="27">
        <f>IF(ISERROR(N42),0,(N82/N$88+N123/N$129)*N42)</f>
        <v>0</v>
      </c>
      <c r="O164" s="27">
        <f>IF(ISERROR(O42),0,(O82/O$88+O123/O$129)*O42)</f>
        <v>0</v>
      </c>
      <c r="P164" s="27">
        <f>IF(ISERROR(P42),0,(P82/P$88+P123/P$129)*P42)</f>
        <v>0</v>
      </c>
      <c r="Q164" s="27">
        <f>IF(ISERROR(Q42),0,(Q82/Q$88+Q123/Q$129)*Q42)</f>
        <v>0</v>
      </c>
      <c r="R164" s="27">
        <f>IF(ISERROR(R42),0,(R82/R$88+R123/R$129)*R42)</f>
        <v>0</v>
      </c>
      <c r="S164" s="27">
        <f>IF(ISERROR(S42),0,(S82/S$88+S123/S$129)*S42)</f>
        <v>0</v>
      </c>
      <c r="T164" s="27">
        <f>IF(ISERROR(T42),0,(T82/T$88+T123/T$129)*T42)</f>
        <v>1.4565283509307477E-05</v>
      </c>
      <c r="U164" s="27">
        <f>IF(ISERROR(U42),0,(U82/U$88+U123/U$129)*U42)</f>
        <v>0.00016897349686266876</v>
      </c>
      <c r="V164" s="27">
        <f>IF(ISERROR(V42),0,(V82/V$88+V123/V$129)*V42)</f>
        <v>0.0006508984920979048</v>
      </c>
      <c r="W164" s="27">
        <f>IF(ISERROR(W42),0,(W82/W$88+W123/W$129)*W42)</f>
        <v>0.0006285900518208173</v>
      </c>
      <c r="X164" s="27">
        <f>IF(ISERROR(X42),0,(X82/X$88+X123/X$129)*X42)</f>
        <v>0.0003710226884014377</v>
      </c>
    </row>
    <row r="165" spans="1:24" ht="12">
      <c r="A165" s="29" t="s">
        <v>78</v>
      </c>
      <c r="C165" s="27">
        <f>IF(ISERROR(C43),0,(C83/C$88+C124/C$129)*C43)</f>
        <v>0</v>
      </c>
      <c r="D165" s="27">
        <f>IF(ISERROR(D43),0,(D83/D$88+D124/D$129)*D43)</f>
        <v>0</v>
      </c>
      <c r="E165" s="27">
        <f>IF(ISERROR(E43),0,(E83/E$88+E124/E$129)*E43)</f>
        <v>0</v>
      </c>
      <c r="F165" s="27">
        <f>IF(ISERROR(F43),0,(F83/F$88+F124/F$129)*F43)</f>
        <v>0</v>
      </c>
      <c r="G165" s="27">
        <f>IF(ISERROR(G43),0,(G83/G$88+G124/G$129)*G43)</f>
        <v>0</v>
      </c>
      <c r="H165" s="27">
        <f>IF(ISERROR(H43),0,(H83/H$88+H124/H$129)*H43)</f>
        <v>0</v>
      </c>
      <c r="I165" s="27">
        <f>IF(ISERROR(I43),0,(I83/I$88+I124/I$129)*I43)</f>
        <v>0</v>
      </c>
      <c r="J165" s="27">
        <f>IF(ISERROR(J43),0,(J83/J$88+J124/J$129)*J43)</f>
        <v>0</v>
      </c>
      <c r="K165" s="27">
        <f>IF(ISERROR(K43),0,(K83/K$88+K124/K$129)*K43)</f>
        <v>0</v>
      </c>
      <c r="L165" s="27">
        <f>IF(ISERROR(L43),0,(L83/L$88+L124/L$129)*L43)</f>
        <v>0</v>
      </c>
      <c r="M165" s="27">
        <f>IF(ISERROR(M43),0,(M83/M$88+M124/M$129)*M43)</f>
        <v>0</v>
      </c>
      <c r="N165" s="27">
        <f>IF(ISERROR(N43),0,(N83/N$88+N124/N$129)*N43)</f>
        <v>0</v>
      </c>
      <c r="O165" s="27">
        <f>IF(ISERROR(O43),0,(O83/O$88+O124/O$129)*O43)</f>
        <v>0</v>
      </c>
      <c r="P165" s="27">
        <f>IF(ISERROR(P43),0,(P83/P$88+P124/P$129)*P43)</f>
        <v>0</v>
      </c>
      <c r="Q165" s="27">
        <f>IF(ISERROR(Q43),0,(Q83/Q$88+Q124/Q$129)*Q43)</f>
        <v>0</v>
      </c>
      <c r="R165" s="27">
        <f>IF(ISERROR(R43),0,(R83/R$88+R124/R$129)*R43)</f>
        <v>-0.0005057239464290758</v>
      </c>
      <c r="S165" s="27">
        <f>IF(ISERROR(S43),0,(S83/S$88+S124/S$129)*S43)</f>
        <v>2.5360976116951033E-05</v>
      </c>
      <c r="T165" s="27">
        <f>IF(ISERROR(T43),0,(T83/T$88+T124/T$129)*T43)</f>
        <v>-0.00012457387707573195</v>
      </c>
      <c r="U165" s="27">
        <f>IF(ISERROR(U43),0,(U83/U$88+U124/U$129)*U43)</f>
        <v>0</v>
      </c>
      <c r="V165" s="27">
        <f>IF(ISERROR(V43),0,(V83/V$88+V124/V$129)*V43)</f>
        <v>0</v>
      </c>
      <c r="W165" s="27">
        <f>IF(ISERROR(W43),0,(W83/W$88+W124/W$129)*W43)</f>
        <v>0</v>
      </c>
      <c r="X165" s="27">
        <f>IF(ISERROR(X43),0,(X83/X$88+X124/X$129)*X43)</f>
        <v>0</v>
      </c>
    </row>
    <row r="166" spans="1:24" ht="12">
      <c r="A166" s="29" t="s">
        <v>101</v>
      </c>
      <c r="C166" s="27">
        <f>IF(ISERROR(C44),0,(C84/C$88+C125/C$129)*C44)</f>
        <v>0</v>
      </c>
      <c r="D166" s="27">
        <f>IF(ISERROR(D44),0,(D84/D$88+D125/D$129)*D44)</f>
        <v>0</v>
      </c>
      <c r="E166" s="27">
        <f>IF(ISERROR(E44),0,(E84/E$88+E125/E$129)*E44)</f>
        <v>0.0016857557873224075</v>
      </c>
      <c r="F166" s="27">
        <f>IF(ISERROR(F44),0,(F84/F$88+F125/F$129)*F44)</f>
        <v>-0.004932351929848305</v>
      </c>
      <c r="G166" s="27">
        <f>IF(ISERROR(G44),0,(G84/G$88+G125/G$129)*G44)</f>
        <v>-0.0005338510573728038</v>
      </c>
      <c r="H166" s="27">
        <f>IF(ISERROR(H44),0,(H84/H$88+H125/H$129)*H44)</f>
        <v>2.4467509207237014E-06</v>
      </c>
      <c r="I166" s="27">
        <f>IF(ISERROR(I44),0,(I84/I$88+I125/I$129)*I44)</f>
        <v>-1.464755559202382E-05</v>
      </c>
      <c r="J166" s="27">
        <f>IF(ISERROR(J44),0,(J84/J$88+J125/J$129)*J44)</f>
        <v>9.951470624107148E-06</v>
      </c>
      <c r="K166" s="27">
        <f>IF(ISERROR(K44),0,(K84/K$88+K125/K$129)*K44)</f>
        <v>2.2599544074104953E-06</v>
      </c>
      <c r="L166" s="27">
        <f>IF(ISERROR(L44),0,(L84/L$88+L125/L$129)*L44)</f>
        <v>-3.995022340201526E-07</v>
      </c>
      <c r="M166" s="27">
        <f>IF(ISERROR(M44),0,(M84/M$88+M125/M$129)*M44)</f>
        <v>2.7026930511696848E-05</v>
      </c>
      <c r="N166" s="27">
        <f>IF(ISERROR(N44),0,(N84/N$88+N125/N$129)*N44)</f>
        <v>-5.206906870596696E-05</v>
      </c>
      <c r="O166" s="27">
        <f>IF(ISERROR(O44),0,(O84/O$88+O125/O$129)*O44)</f>
        <v>4.277383639840735E-05</v>
      </c>
      <c r="P166" s="27">
        <f>IF(ISERROR(P44),0,(P84/P$88+P125/P$129)*P44)</f>
        <v>-6.964019833327002E-06</v>
      </c>
      <c r="Q166" s="27">
        <f>IF(ISERROR(Q44),0,(Q84/Q$88+Q125/Q$129)*Q44)</f>
        <v>3.298657206178812E-05</v>
      </c>
      <c r="R166" s="27">
        <f>IF(ISERROR(R44),0,(R84/R$88+R125/R$129)*R44)</f>
        <v>0.0021851380097670007</v>
      </c>
      <c r="S166" s="27">
        <f>IF(ISERROR(S44),0,(S84/S$88+S125/S$129)*S44)</f>
        <v>-0.0024029613501698084</v>
      </c>
      <c r="T166" s="27">
        <f>IF(ISERROR(T44),0,(T84/T$88+T125/T$129)*T44)</f>
        <v>0.0023726679652509353</v>
      </c>
      <c r="U166" s="27">
        <f>IF(ISERROR(U44),0,(U84/U$88+U125/U$129)*U44)</f>
        <v>0.0021830381822469692</v>
      </c>
      <c r="V166" s="27">
        <f>IF(ISERROR(V44),0,(V84/V$88+V125/V$129)*V44)</f>
        <v>-0.0013921083187469856</v>
      </c>
      <c r="W166" s="27">
        <f>IF(ISERROR(W44),0,(W84/W$88+W125/W$129)*W44)</f>
        <v>-7.974673279952671E-06</v>
      </c>
      <c r="X166" s="27">
        <f>IF(ISERROR(X44),0,(X84/X$88+X125/X$129)*X44)</f>
        <v>9.838610900696179E-05</v>
      </c>
    </row>
    <row r="167" spans="1:24" ht="12">
      <c r="A167" s="29" t="s">
        <v>102</v>
      </c>
      <c r="C167" s="27">
        <f>IF(ISERROR(C45),0,(C85/C$88+C126/C$129)*C45)</f>
        <v>0</v>
      </c>
      <c r="D167" s="27">
        <f>IF(ISERROR(D45),0,(D85/D$88+D126/D$129)*D45)</f>
        <v>0</v>
      </c>
      <c r="E167" s="27">
        <f>IF(ISERROR(E45),0,(E85/E$88+E126/E$129)*E45)</f>
        <v>0.001575969810431717</v>
      </c>
      <c r="F167" s="27">
        <f>IF(ISERROR(F45),0,(F85/F$88+F126/F$129)*F45)</f>
        <v>0.00016322389647163875</v>
      </c>
      <c r="G167" s="27">
        <f>IF(ISERROR(G45),0,(G85/G$88+G126/G$129)*G45)</f>
        <v>0.008214878452016136</v>
      </c>
      <c r="H167" s="27">
        <f>IF(ISERROR(H45),0,(H85/H$88+H126/H$129)*H45)</f>
        <v>-0.0033236558566680204</v>
      </c>
      <c r="I167" s="27">
        <f>IF(ISERROR(I45),0,(I85/I$88+I126/I$129)*I45)</f>
        <v>-0.0008341637324825081</v>
      </c>
      <c r="J167" s="27">
        <f>IF(ISERROR(J45),0,(J85/J$88+J126/J$129)*J45)</f>
        <v>-0.0005743662775303448</v>
      </c>
      <c r="K167" s="27">
        <f>IF(ISERROR(K45),0,(K85/K$88+K126/K$129)*K45)</f>
        <v>0.0016450161132348304</v>
      </c>
      <c r="L167" s="27">
        <f>IF(ISERROR(L45),0,(L85/L$88+L126/L$129)*L45)</f>
        <v>-7.026024321180761E-05</v>
      </c>
      <c r="M167" s="27">
        <f>IF(ISERROR(M45),0,(M85/M$88+M126/M$129)*M45)</f>
        <v>-0.0002865773478438245</v>
      </c>
      <c r="N167" s="27">
        <f>IF(ISERROR(N45),0,(N85/N$88+N126/N$129)*N45)</f>
        <v>0.00021587424039308566</v>
      </c>
      <c r="O167" s="27">
        <f>IF(ISERROR(O45),0,(O85/O$88+O126/O$129)*O45)</f>
        <v>0.005948822398713455</v>
      </c>
      <c r="P167" s="27">
        <f>IF(ISERROR(P45),0,(P85/P$88+P126/P$129)*P45)</f>
        <v>0.009205420057445002</v>
      </c>
      <c r="Q167" s="27">
        <f>IF(ISERROR(Q45),0,(Q85/Q$88+Q126/Q$129)*Q45)</f>
        <v>0.01733526684595531</v>
      </c>
      <c r="R167" s="27">
        <f>IF(ISERROR(R45),0,(R85/R$88+R126/R$129)*R45)</f>
        <v>-0.003033764885493289</v>
      </c>
      <c r="S167" s="27">
        <f>IF(ISERROR(S45),0,(S85/S$88+S126/S$129)*S45)</f>
        <v>-0.0008163467681533199</v>
      </c>
      <c r="T167" s="27">
        <f>IF(ISERROR(T45),0,(T85/T$88+T126/T$129)*T45)</f>
        <v>0.0025796110145591133</v>
      </c>
      <c r="U167" s="27">
        <f>IF(ISERROR(U45),0,(U85/U$88+U126/U$129)*U45)</f>
        <v>-0.0003303673591040486</v>
      </c>
      <c r="V167" s="27">
        <f>IF(ISERROR(V45),0,(V85/V$88+V126/V$129)*V45)</f>
        <v>0</v>
      </c>
      <c r="W167" s="27">
        <f>IF(ISERROR(W45),0,(W85/W$88+W126/W$129)*W45)</f>
        <v>0</v>
      </c>
      <c r="X167" s="27">
        <f>IF(ISERROR(X45),0,(X85/X$88+X126/X$129)*X45)</f>
        <v>0</v>
      </c>
    </row>
    <row r="168" spans="1:24" ht="12">
      <c r="A168" s="29" t="s">
        <v>199</v>
      </c>
      <c r="C168" s="27">
        <f>IF(ISERROR(C46),0,(C86/C$88+C127/C$129)*C46)</f>
        <v>0</v>
      </c>
      <c r="D168" s="27">
        <f>IF(ISERROR(D46),0,(D86/D$88+D127/D$129)*D46)</f>
        <v>0</v>
      </c>
      <c r="E168" s="27">
        <f>IF(ISERROR(E46),0,(E86/E$88+E127/E$129)*E46)</f>
        <v>-0.0008925519639232351</v>
      </c>
      <c r="F168" s="27">
        <f>IF(ISERROR(F46),0,(F86/F$88+F127/F$129)*F46)</f>
        <v>0.0038051369082649877</v>
      </c>
      <c r="G168" s="27">
        <f>IF(ISERROR(G46),0,(G86/G$88+G127/G$129)*G46)</f>
        <v>0.004253397416791417</v>
      </c>
      <c r="H168" s="27">
        <f>IF(ISERROR(H46),0,(H86/H$88+H127/H$129)*H46)</f>
        <v>-0.004280619449743303</v>
      </c>
      <c r="I168" s="27">
        <f>IF(ISERROR(I46),0,(I86/I$88+I127/I$129)*I46)</f>
        <v>0.0026641340527307623</v>
      </c>
      <c r="J168" s="27">
        <f>IF(ISERROR(J46),0,(J86/J$88+J127/J$129)*J46)</f>
        <v>0.00033164736529302176</v>
      </c>
      <c r="K168" s="27">
        <f>IF(ISERROR(K46),0,(K86/K$88+K127/K$129)*K46)</f>
        <v>0.0015553165020734552</v>
      </c>
      <c r="L168" s="27">
        <f>IF(ISERROR(L46),0,(L86/L$88+L127/L$129)*L46)</f>
        <v>0.0015545017586217978</v>
      </c>
      <c r="M168" s="27">
        <f>IF(ISERROR(M46),0,(M86/M$88+M127/M$129)*M46)</f>
        <v>0.03474501552494743</v>
      </c>
      <c r="N168" s="27">
        <f>IF(ISERROR(N46),0,(N86/N$88+N127/N$129)*N46)</f>
        <v>-0.01672679319766007</v>
      </c>
      <c r="O168" s="27">
        <f>IF(ISERROR(O46),0,(O86/O$88+O127/O$129)*O46)</f>
        <v>-0.001465289278243383</v>
      </c>
      <c r="P168" s="27">
        <f>IF(ISERROR(P46),0,(P86/P$88+P127/P$129)*P46)</f>
        <v>-0.0028729617011916666</v>
      </c>
      <c r="Q168" s="27">
        <f>IF(ISERROR(Q46),0,(Q86/Q$88+Q127/Q$129)*Q46)</f>
        <v>-0.005841396539386031</v>
      </c>
      <c r="R168" s="27">
        <f>IF(ISERROR(R46),0,(R86/R$88+R127/R$129)*R46)</f>
        <v>0.006958219143844853</v>
      </c>
      <c r="S168" s="27">
        <f>IF(ISERROR(S46),0,(S86/S$88+S127/S$129)*S46)</f>
        <v>0.0034283254542</v>
      </c>
      <c r="T168" s="27">
        <f>IF(ISERROR(T46),0,(T86/T$88+T127/T$129)*T46)</f>
        <v>-6.462437502461314E-05</v>
      </c>
      <c r="U168" s="27">
        <f>IF(ISERROR(U46),0,(U86/U$88+U127/U$129)*U46)</f>
        <v>0.002979295343796472</v>
      </c>
      <c r="V168" s="27">
        <f>IF(ISERROR(V46),0,(V86/V$88+V127/V$129)*V46)</f>
        <v>-0.00012992901976367253</v>
      </c>
      <c r="W168" s="27">
        <f>IF(ISERROR(W46),0,(W86/W$88+W127/W$129)*W46)</f>
        <v>0.003493531337815668</v>
      </c>
      <c r="X168" s="27">
        <f>IF(ISERROR(X46),0,(X86/X$88+X127/X$129)*X46)</f>
        <v>0.00889611052631718</v>
      </c>
    </row>
    <row r="169" spans="1:24" ht="12">
      <c r="A169" s="29" t="s">
        <v>104</v>
      </c>
      <c r="C169" s="27">
        <f>IF(ISERROR(C47),0,(C87/C$88+C128/C$129)*C47)</f>
        <v>0</v>
      </c>
      <c r="D169" s="27">
        <f>IF(ISERROR(D47),0,(D87/D$88+D128/D$129)*D47)</f>
        <v>0</v>
      </c>
      <c r="E169" s="27">
        <f>IF(ISERROR(E47),0,(E87/E$88+E128/E$129)*E47)</f>
        <v>0</v>
      </c>
      <c r="F169" s="27">
        <f>IF(ISERROR(F47),0,(F87/F$88+F128/F$129)*F47)</f>
        <v>0</v>
      </c>
      <c r="G169" s="27">
        <f>IF(ISERROR(G47),0,(G87/G$88+G128/G$129)*G47)</f>
        <v>0</v>
      </c>
      <c r="H169" s="27">
        <f>IF(ISERROR(H47),0,(H87/H$88+H128/H$129)*H47)</f>
        <v>0</v>
      </c>
      <c r="I169" s="27">
        <f>IF(ISERROR(I47),0,(I87/I$88+I128/I$129)*I47)</f>
        <v>0</v>
      </c>
      <c r="J169" s="27">
        <f>IF(ISERROR(J47),0,(J87/J$88+J128/J$129)*J47)</f>
        <v>0</v>
      </c>
      <c r="K169" s="27">
        <f>IF(ISERROR(K47),0,(K87/K$88+K128/K$129)*K47)</f>
        <v>0</v>
      </c>
      <c r="L169" s="27">
        <f>IF(ISERROR(L47),0,(L87/L$88+L128/L$129)*L47)</f>
        <v>0</v>
      </c>
      <c r="M169" s="27">
        <f>IF(ISERROR(M47),0,(M87/M$88+M128/M$129)*M47)</f>
        <v>0</v>
      </c>
      <c r="N169" s="27">
        <f>IF(ISERROR(N47),0,(N87/N$88+N128/N$129)*N47)</f>
        <v>0</v>
      </c>
      <c r="O169" s="27">
        <f>IF(ISERROR(O47),0,(O87/O$88+O128/O$129)*O47)</f>
        <v>0</v>
      </c>
      <c r="P169" s="27">
        <f>IF(ISERROR(P47),0,(P87/P$88+P128/P$129)*P47)</f>
        <v>0</v>
      </c>
      <c r="Q169" s="27">
        <f>IF(ISERROR(Q47),0,(Q87/Q$88+Q128/Q$129)*Q47)</f>
        <v>0</v>
      </c>
      <c r="R169" s="27">
        <f>IF(ISERROR(R47),0,(R87/R$88+R128/R$129)*R47)</f>
        <v>0</v>
      </c>
      <c r="S169" s="27">
        <f>IF(ISERROR(S47),0,(S87/S$88+S128/S$129)*S47)</f>
        <v>0.00023208591605341112</v>
      </c>
      <c r="T169" s="27">
        <f>IF(ISERROR(T47),0,(T87/T$88+T128/T$129)*T47)</f>
        <v>0</v>
      </c>
      <c r="U169" s="27">
        <f>IF(ISERROR(U47),0,(U87/U$88+U128/U$129)*U47)</f>
        <v>0</v>
      </c>
      <c r="V169" s="27">
        <f>IF(ISERROR(V47),0,(V87/V$88+V128/V$129)*V47)</f>
        <v>0</v>
      </c>
      <c r="W169" s="27">
        <f>IF(ISERROR(W47),0,(W87/W$88+W128/W$129)*W47)</f>
        <v>-0.00030789417934266004</v>
      </c>
      <c r="X169" s="27">
        <f>IF(ISERROR(X47),0,(X87/X$88+X128/X$129)*X47)</f>
        <v>0</v>
      </c>
    </row>
    <row r="170" ht="12">
      <c r="A170" s="29"/>
    </row>
    <row r="171" spans="1:24" ht="12">
      <c r="A171" s="29" t="s">
        <v>209</v>
      </c>
      <c r="B171" s="40">
        <f>+'FValue53-75'!B10/'FQty53-75'!B10/('FValue53-75'!$B$10/'FQty53-75'!$B$10)</f>
        <v>1</v>
      </c>
      <c r="C171" s="40">
        <f>+'FValue53-75'!C10/'FQty53-75'!C10/('FValue53-75'!$B$10/'FQty53-75'!$B$10)</f>
        <v>1.011652026894916</v>
      </c>
      <c r="D171" s="40">
        <f>+'FValue53-75'!D10/'FQty53-75'!D10/('FValue53-75'!$B$10/'FQty53-75'!$B$10)</f>
        <v>0.7800304716039531</v>
      </c>
      <c r="E171" s="40">
        <f>+'FValue53-75'!E10/'FQty53-75'!E10/('FValue53-75'!$B$10/'FQty53-75'!$B$10)</f>
        <v>1.000608753903618</v>
      </c>
      <c r="F171" s="40">
        <f>+'FValue53-75'!F10/'FQty53-75'!F10/('FValue53-75'!$B$10/'FQty53-75'!$B$10)</f>
        <v>0.977447454993666</v>
      </c>
      <c r="G171" s="40">
        <f>+'FValue53-75'!G10/'FQty53-75'!G10/('FValue53-75'!$B$10/'FQty53-75'!$B$10)</f>
        <v>0.9987911765837045</v>
      </c>
      <c r="H171" s="40">
        <f>+'FValue53-75'!H10/'FQty53-75'!H10/('FValue53-75'!$B$10/'FQty53-75'!$B$10)</f>
        <v>1.0728429289244528</v>
      </c>
      <c r="I171" s="40">
        <f>+'FValue53-75'!I10/'FQty53-75'!I10/('FValue53-75'!$B$10/'FQty53-75'!$B$10)</f>
        <v>1.1444279261656494</v>
      </c>
      <c r="J171" s="40">
        <f>+'FValue53-75'!J10/'FQty53-75'!J10/('FValue53-75'!$B$10/'FQty53-75'!$B$10)</f>
        <v>1.2224977831929056</v>
      </c>
      <c r="K171" s="40">
        <f>+'FValue53-75'!K10/'FQty53-75'!K10/('FValue53-75'!$B$10/'FQty53-75'!$B$10)</f>
        <v>1.3101304630867792</v>
      </c>
      <c r="L171" s="40">
        <f>+'FValue53-75'!L10/'FQty53-75'!L10/('FValue53-75'!$B$10/'FQty53-75'!$B$10)</f>
        <v>1.411203458167587</v>
      </c>
      <c r="M171" s="40">
        <f>+'FValue53-75'!M10/'FQty53-75'!M10/('FValue53-75'!$B$10/'FQty53-75'!$B$10)</f>
        <v>1.5743591726595803</v>
      </c>
      <c r="N171" s="40">
        <f>+'FValue53-75'!N10/'FQty53-75'!N10/('FValue53-75'!$B$10/'FQty53-75'!$B$10)</f>
        <v>1.5705795187044795</v>
      </c>
      <c r="O171" s="40">
        <f>+'FValue53-75'!O10/'FQty53-75'!O10/('FValue53-75'!$B$10/'FQty53-75'!$B$10)</f>
        <v>1.5913291642299916</v>
      </c>
      <c r="P171" s="40">
        <f>+'FValue53-75'!P10/'FQty53-75'!P10/('FValue53-75'!$B$10/'FQty53-75'!$B$10)</f>
        <v>2.0127643058235343</v>
      </c>
      <c r="Q171" s="40">
        <f>+'FValue53-75'!Q10/'FQty53-75'!Q10/('FValue53-75'!$B$10/'FQty53-75'!$B$10)</f>
        <v>1.2174552059422863</v>
      </c>
      <c r="R171" s="40">
        <f>+'FValue53-75'!R10/'FQty53-75'!R10/('FValue53-75'!$B$10/'FQty53-75'!$B$10)</f>
        <v>1.219927635056712</v>
      </c>
      <c r="S171" s="40">
        <f>+'FValue53-75'!S10/'FQty53-75'!S10/('FValue53-75'!$B$10/'FQty53-75'!$B$10)</f>
        <v>1.4721672358083782</v>
      </c>
      <c r="T171" s="40">
        <f>+'FValue53-75'!T10/'FQty53-75'!T10/('FValue53-75'!$B$10/'FQty53-75'!$B$10)</f>
        <v>1.7114380790830568</v>
      </c>
      <c r="U171" s="40">
        <f>+'FValue53-75'!U10/'FQty53-75'!U10/('FValue53-75'!$B$10/'FQty53-75'!$B$10)</f>
        <v>2.2829687962037726</v>
      </c>
      <c r="V171" s="40">
        <f>+'FValue53-75'!V10/'FQty53-75'!V10/('FValue53-75'!$B$10/'FQty53-75'!$B$10)</f>
        <v>2.924872209403641</v>
      </c>
      <c r="W171" s="40">
        <f>+'FValue53-75'!W10/'FQty53-75'!W10/('FValue53-75'!$B$10/'FQty53-75'!$B$10)</f>
        <v>3.40319422249455</v>
      </c>
      <c r="X171" s="40">
        <f>+'FValue53-75'!X10/'FQty53-75'!X10/('FValue53-75'!$B$10/'FQty53-75'!$B$10)</f>
        <v>3.4678524681487852</v>
      </c>
    </row>
    <row r="173" spans="1:24" ht="12">
      <c r="A173" s="29" t="s">
        <v>210</v>
      </c>
      <c r="B173" s="40">
        <v>1</v>
      </c>
      <c r="C173" s="40">
        <f>EXP(SUM(C134:C169)/2)*B173</f>
        <v>1.00646084254877</v>
      </c>
      <c r="D173" s="40">
        <f>EXP(SUM(D134:D169)/2)*C173</f>
        <v>1.0509317202144544</v>
      </c>
      <c r="E173" s="40">
        <f>EXP(SUM(E134:E169)/2)*D173</f>
        <v>1.0078247001570306</v>
      </c>
      <c r="F173" s="40">
        <f>EXP(SUM(F134:F169)/2)*E173</f>
        <v>0.9952208341317204</v>
      </c>
      <c r="G173" s="40">
        <f>EXP(SUM(G134:G169)/2)*F173</f>
        <v>0.9910411853619551</v>
      </c>
      <c r="H173" s="40">
        <f>EXP(SUM(H134:H169)/2)*G173</f>
        <v>1.0276197167425225</v>
      </c>
      <c r="I173" s="40">
        <f>EXP(SUM(I134:I169)/2)*H173</f>
        <v>1.0555549723245041</v>
      </c>
      <c r="J173" s="40">
        <f>EXP(SUM(J134:J169)/2)*I173</f>
        <v>1.0809157885731162</v>
      </c>
      <c r="K173" s="40">
        <f>EXP(SUM(K134:K169)/2)*J173</f>
        <v>1.109294383805385</v>
      </c>
      <c r="L173" s="40">
        <f>EXP(SUM(L134:L169)/2)*K173</f>
        <v>1.1508039109778312</v>
      </c>
      <c r="M173" s="40">
        <f>EXP(SUM(M134:M169)/2)*L173</f>
        <v>1.2273587771136303</v>
      </c>
      <c r="N173" s="40">
        <f>EXP(SUM(N134:N169)/2)*M173</f>
        <v>1.2427049771269274</v>
      </c>
      <c r="O173" s="40">
        <f>EXP(SUM(O134:O169)/2)*N173</f>
        <v>1.2738951344033087</v>
      </c>
      <c r="P173" s="40">
        <f>EXP(SUM(P134:P169)/2)*O173</f>
        <v>1.3046144410788107</v>
      </c>
      <c r="Q173" s="40">
        <f>EXP(SUM(Q134:Q169)/2)*P173</f>
        <v>1.2446247335406921</v>
      </c>
      <c r="R173" s="40">
        <f>EXP(SUM(R134:R169)/2)*Q173</f>
        <v>1.265107863192276</v>
      </c>
      <c r="S173" s="40">
        <f>EXP(SUM(S134:S169)/2)*R173</f>
        <v>1.372860114020956</v>
      </c>
      <c r="T173" s="40">
        <f>EXP(SUM(T134:T169)/2)*S173</f>
        <v>1.4435179703290473</v>
      </c>
      <c r="U173" s="40">
        <f>EXP(SUM(U134:U169)/2)*T173</f>
        <v>1.5551801059409043</v>
      </c>
      <c r="V173" s="40">
        <f>EXP(SUM(V134:V169)/2)*U173</f>
        <v>1.7237215372134678</v>
      </c>
      <c r="W173" s="40">
        <f>EXP(SUM(W134:W169)/2)*V173</f>
        <v>1.7989610696320677</v>
      </c>
      <c r="X173" s="40">
        <f>EXP(SUM(X134:X169)/2)*W173</f>
        <v>1.8105605097447204</v>
      </c>
    </row>
    <row r="174" spans="1:24" ht="12">
      <c r="A174" s="29" t="s">
        <v>211</v>
      </c>
      <c r="B174" s="40">
        <f>+B173/$X$173*'FPIndex75-90'!$K$176</f>
        <v>0.34332664067169777</v>
      </c>
      <c r="C174" s="40">
        <f>+C173/$X$173*'FPIndex75-90'!$K$176</f>
        <v>0.34554482003987574</v>
      </c>
      <c r="D174" s="40">
        <f>+D173/$X$173*'FPIndex75-90'!$K$176</f>
        <v>0.36081285707655714</v>
      </c>
      <c r="E174" s="40">
        <f>+E173/$X$173*'FPIndex75-90'!$K$176</f>
        <v>0.34601306869087434</v>
      </c>
      <c r="F174" s="40">
        <f>+F173/$X$173*'FPIndex75-90'!$K$176</f>
        <v>0.34168582570892847</v>
      </c>
      <c r="G174" s="40">
        <f>+G173/$X$173*'FPIndex75-90'!$K$176</f>
        <v>0.34025084093761737</v>
      </c>
      <c r="H174" s="40">
        <f>+H173/$X$173*'FPIndex75-90'!$K$176</f>
        <v>0.35280922523721187</v>
      </c>
      <c r="I174" s="40">
        <f>+I173/$X$173*'FPIndex75-90'!$K$176</f>
        <v>0.3624001426924789</v>
      </c>
      <c r="J174" s="40">
        <f>+J173/$X$173*'FPIndex75-90'!$K$176</f>
        <v>0.37110718653980707</v>
      </c>
      <c r="K174" s="40">
        <f>+K173/$X$173*'FPIndex75-90'!$K$176</f>
        <v>0.38085031430788374</v>
      </c>
      <c r="L174" s="40">
        <f>+L173/$X$173*'FPIndex75-90'!$K$176</f>
        <v>0.3951016408278703</v>
      </c>
      <c r="M174" s="40">
        <f>+M173/$X$173*'FPIndex75-90'!$K$176</f>
        <v>0.4213849658453457</v>
      </c>
      <c r="N174" s="40">
        <f>+N173/$X$173*'FPIndex75-90'!$K$176</f>
        <v>0.42665372514298694</v>
      </c>
      <c r="O174" s="40">
        <f>+O173/$X$173*'FPIndex75-90'!$K$176</f>
        <v>0.4373621370627089</v>
      </c>
      <c r="P174" s="40">
        <f>+P173/$X$173*'FPIndex75-90'!$K$176</f>
        <v>0.4479088934273726</v>
      </c>
      <c r="Q174" s="40">
        <f>+Q173/$X$173*'FPIndex75-90'!$K$176</f>
        <v>0.4273128286634328</v>
      </c>
      <c r="R174" s="40">
        <f>+R173/$X$173*'FPIndex75-90'!$K$176</f>
        <v>0.4343452327571539</v>
      </c>
      <c r="S174" s="40">
        <f>+S173/$X$173*'FPIndex75-90'!$K$176</f>
        <v>0.47133945105897873</v>
      </c>
      <c r="T174" s="40">
        <f>+T173/$X$173*'FPIndex75-90'!$K$176</f>
        <v>0.49559817550229923</v>
      </c>
      <c r="U174" s="40">
        <f>+U173/$X$173*'FPIndex75-90'!$K$176</f>
        <v>0.5339347614121457</v>
      </c>
      <c r="V174" s="40">
        <f>+V173/$X$173*'FPIndex75-90'!$K$176</f>
        <v>0.5917995248249547</v>
      </c>
      <c r="W174" s="40">
        <f>+W173/$X$173*'FPIndex75-90'!$K$176</f>
        <v>0.6176312607359419</v>
      </c>
      <c r="X174" s="40">
        <f>+X173/$X$173*'FPIndex75-90'!$K$176</f>
        <v>0.6216136575434915</v>
      </c>
    </row>
    <row r="176" spans="1:24" ht="12">
      <c r="A176" s="29" t="s">
        <v>212</v>
      </c>
      <c r="B176" s="45">
        <f>'FValue53-75'!B9</f>
        <v>12014.6</v>
      </c>
      <c r="C176" s="45">
        <f>'FValue53-75'!C9</f>
        <v>14704.4</v>
      </c>
      <c r="D176" s="45">
        <f>'FValue53-75'!D9</f>
        <v>14160.8</v>
      </c>
      <c r="E176" s="45">
        <f>'FValue53-75'!E9</f>
        <v>15089.5</v>
      </c>
      <c r="F176" s="45">
        <f>'FValue53-75'!F9</f>
        <v>13671.6</v>
      </c>
      <c r="G176" s="45">
        <f>'FValue53-75'!G9</f>
        <v>11311.9</v>
      </c>
      <c r="H176" s="45">
        <f>'FValue53-75'!H9</f>
        <v>14529.1</v>
      </c>
      <c r="I176" s="45">
        <f>'FValue53-75'!I9</f>
        <v>15856.1</v>
      </c>
      <c r="J176" s="45">
        <f>'FValue53-75'!J9</f>
        <v>14921.8</v>
      </c>
      <c r="K176" s="45">
        <f>'FValue53-75'!K9</f>
        <v>17453.7</v>
      </c>
      <c r="L176" s="45">
        <f>'FValue53-75'!L9</f>
        <v>20429</v>
      </c>
      <c r="M176" s="45">
        <f>'FValue53-75'!M9</f>
        <v>22873</v>
      </c>
      <c r="N176" s="45">
        <f>'FValue53-75'!N9</f>
        <v>24101</v>
      </c>
      <c r="O176" s="45">
        <f>'FValue53-75'!O9</f>
        <v>26575</v>
      </c>
      <c r="P176" s="45">
        <f>'FValue53-75'!P9</f>
        <v>28922</v>
      </c>
      <c r="Q176" s="45">
        <f>'FValue53-75'!Q9</f>
        <v>28841</v>
      </c>
      <c r="R176" s="45">
        <f>'FValue53-75'!R9</f>
        <v>30785</v>
      </c>
      <c r="S176" s="45">
        <f>'FValue53-75'!S9</f>
        <v>36141</v>
      </c>
      <c r="T176" s="45">
        <f>'FValue53-75'!T9</f>
        <v>36811</v>
      </c>
      <c r="U176" s="45">
        <f>'FValue53-75'!U9</f>
        <v>36515</v>
      </c>
      <c r="V176" s="45">
        <f>'FValue53-75'!V9</f>
        <v>47886</v>
      </c>
      <c r="W176" s="45">
        <f>'FValue53-75'!W9</f>
        <v>42903</v>
      </c>
      <c r="X176" s="45">
        <f>'FValue53-75'!X9</f>
        <v>45571</v>
      </c>
    </row>
    <row r="177" spans="1:24" ht="12">
      <c r="A177" s="29" t="s">
        <v>213</v>
      </c>
      <c r="B177" s="45">
        <f>+B176/B174</f>
        <v>34994.6627401071</v>
      </c>
      <c r="C177" s="45">
        <f>+C176/C174</f>
        <v>42554.24809523441</v>
      </c>
      <c r="D177" s="45">
        <f>+D176/D174</f>
        <v>39246.938467592816</v>
      </c>
      <c r="E177" s="45">
        <f>+E176/E174</f>
        <v>43609.62450664213</v>
      </c>
      <c r="F177" s="45">
        <f>+F176/F174</f>
        <v>40012.19533070831</v>
      </c>
      <c r="G177" s="45">
        <f>+G176/G174</f>
        <v>33245.7664728416</v>
      </c>
      <c r="H177" s="45">
        <f>+H176/H174</f>
        <v>41181.17940434051</v>
      </c>
      <c r="I177" s="45">
        <f>+I176/I174</f>
        <v>43753.0180926418</v>
      </c>
      <c r="J177" s="45">
        <f>+J176/J174</f>
        <v>40208.868330280646</v>
      </c>
      <c r="K177" s="45">
        <f>+K176/K174</f>
        <v>45828.24102881068</v>
      </c>
      <c r="L177" s="45">
        <f>+L176/L174</f>
        <v>51705.68251044061</v>
      </c>
      <c r="M177" s="45">
        <f>+M176/M174</f>
        <v>54280.53170837309</v>
      </c>
      <c r="N177" s="45">
        <f>+N176/N174</f>
        <v>56488.43213995821</v>
      </c>
      <c r="O177" s="45">
        <f>+O176/O174</f>
        <v>60762.00417913561</v>
      </c>
      <c r="P177" s="45">
        <f>+P176/P174</f>
        <v>64571.167093134834</v>
      </c>
      <c r="Q177" s="45">
        <f>+Q176/Q174</f>
        <v>67493.87817400687</v>
      </c>
      <c r="R177" s="45">
        <f>+R176/R174</f>
        <v>70876.79955546364</v>
      </c>
      <c r="S177" s="45">
        <f>+S176/S174</f>
        <v>76677.22258088189</v>
      </c>
      <c r="T177" s="45">
        <f>+T176/T174</f>
        <v>74275.89894311309</v>
      </c>
      <c r="U177" s="45">
        <f>+U176/U174</f>
        <v>68388.50481175915</v>
      </c>
      <c r="V177" s="45">
        <f>+V176/V174</f>
        <v>80915.91491926924</v>
      </c>
      <c r="W177" s="45">
        <f>+W176/W174</f>
        <v>69463.77673448507</v>
      </c>
      <c r="X177" s="45">
        <f>+X176/X174</f>
        <v>73310.80880701468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94"/>
  <sheetViews>
    <sheetView zoomScalePageLayoutView="0" workbookViewId="0" topLeftCell="A1">
      <pane xSplit="1" ySplit="6" topLeftCell="K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3" width="11.00390625" style="27" hidden="1" customWidth="1"/>
    <col min="4" max="4" width="9.8515625" style="27" hidden="1" customWidth="1"/>
    <col min="5" max="10" width="11.00390625" style="27" hidden="1" customWidth="1"/>
    <col min="11" max="16384" width="11.00390625" style="27" customWidth="1"/>
  </cols>
  <sheetData>
    <row r="2" ht="12">
      <c r="Q2" s="28" t="s">
        <v>114</v>
      </c>
    </row>
    <row r="3" ht="12">
      <c r="Q3" s="28" t="s">
        <v>115</v>
      </c>
    </row>
    <row r="6" spans="2:27" ht="12">
      <c r="B6" s="30">
        <v>1952</v>
      </c>
      <c r="C6" s="30">
        <v>1955</v>
      </c>
      <c r="D6" s="30">
        <v>1960</v>
      </c>
      <c r="E6" s="30">
        <v>1965</v>
      </c>
      <c r="F6" s="30">
        <v>1970</v>
      </c>
      <c r="G6" s="30">
        <v>1971</v>
      </c>
      <c r="H6" s="30">
        <v>1972</v>
      </c>
      <c r="I6" s="30">
        <v>1973</v>
      </c>
      <c r="J6" s="30">
        <v>1974</v>
      </c>
      <c r="K6" s="30">
        <v>1975</v>
      </c>
      <c r="L6" s="30">
        <v>1976</v>
      </c>
      <c r="M6" s="30">
        <v>1977</v>
      </c>
      <c r="N6" s="30">
        <v>1978</v>
      </c>
      <c r="O6" s="30">
        <v>1979</v>
      </c>
      <c r="P6" s="30">
        <v>1980</v>
      </c>
      <c r="Q6" s="30">
        <v>1981</v>
      </c>
      <c r="R6" s="30">
        <v>1982</v>
      </c>
      <c r="S6" s="30">
        <v>1983</v>
      </c>
      <c r="T6" s="30">
        <v>1984</v>
      </c>
      <c r="U6" s="30">
        <v>1985</v>
      </c>
      <c r="V6" s="31">
        <v>1986</v>
      </c>
      <c r="W6" s="31">
        <v>1987</v>
      </c>
      <c r="X6" s="32">
        <v>1988</v>
      </c>
      <c r="Y6" s="32">
        <v>1989</v>
      </c>
      <c r="Z6" s="32">
        <v>1990</v>
      </c>
      <c r="AA6" s="32"/>
    </row>
    <row r="7" spans="8:24" ht="12">
      <c r="H7" s="28" t="s">
        <v>116</v>
      </c>
      <c r="U7" s="28" t="s">
        <v>116</v>
      </c>
      <c r="V7" s="29" t="s">
        <v>117</v>
      </c>
      <c r="W7" s="29" t="s">
        <v>117</v>
      </c>
      <c r="X7" s="29" t="s">
        <v>117</v>
      </c>
    </row>
    <row r="8" spans="1:27" ht="12">
      <c r="A8" s="29" t="s">
        <v>118</v>
      </c>
      <c r="B8" s="34" t="s">
        <v>119</v>
      </c>
      <c r="C8" s="33">
        <v>14162</v>
      </c>
      <c r="D8" s="33">
        <v>15858</v>
      </c>
      <c r="E8" s="33">
        <v>24101</v>
      </c>
      <c r="F8" s="33">
        <v>36141</v>
      </c>
      <c r="G8" s="33">
        <v>36811</v>
      </c>
      <c r="H8" s="33">
        <v>36515</v>
      </c>
      <c r="I8" s="33">
        <v>47886</v>
      </c>
      <c r="J8" s="33">
        <v>42903</v>
      </c>
      <c r="K8" s="33">
        <v>45571</v>
      </c>
      <c r="L8" s="33">
        <v>64716</v>
      </c>
      <c r="M8" s="33">
        <v>85497</v>
      </c>
      <c r="N8" s="33">
        <v>118363</v>
      </c>
      <c r="O8" s="33">
        <v>159258</v>
      </c>
      <c r="P8" s="33">
        <v>161286</v>
      </c>
      <c r="Q8" s="33">
        <v>170756</v>
      </c>
      <c r="R8" s="33">
        <v>176287</v>
      </c>
      <c r="S8" s="33">
        <v>167419</v>
      </c>
      <c r="T8" s="33">
        <v>163642</v>
      </c>
      <c r="U8" s="33">
        <f>U47+U9</f>
        <v>168670</v>
      </c>
      <c r="V8" s="33">
        <v>209603</v>
      </c>
      <c r="W8" s="33">
        <v>292697</v>
      </c>
      <c r="X8" s="33">
        <v>292094</v>
      </c>
      <c r="Y8" s="33">
        <v>266354</v>
      </c>
      <c r="Z8" s="33">
        <v>285733</v>
      </c>
      <c r="AA8" s="33"/>
    </row>
    <row r="9" spans="1:27" ht="12">
      <c r="A9" s="29" t="s">
        <v>120</v>
      </c>
      <c r="B9" s="33">
        <v>12928</v>
      </c>
      <c r="C9" s="33">
        <v>13648</v>
      </c>
      <c r="D9" s="33">
        <v>15354</v>
      </c>
      <c r="E9" s="33">
        <v>22938</v>
      </c>
      <c r="F9" s="33">
        <v>34754</v>
      </c>
      <c r="G9" s="33">
        <v>35647</v>
      </c>
      <c r="H9" s="33">
        <v>35553</v>
      </c>
      <c r="I9" s="33">
        <v>47268</v>
      </c>
      <c r="J9" s="33">
        <v>42082</v>
      </c>
      <c r="K9" s="33">
        <v>44039</v>
      </c>
      <c r="L9" s="33">
        <v>62675</v>
      </c>
      <c r="M9" s="33">
        <v>83198</v>
      </c>
      <c r="N9" s="33">
        <v>115458</v>
      </c>
      <c r="O9" s="33">
        <v>156180</v>
      </c>
      <c r="P9" s="33">
        <v>157263</v>
      </c>
      <c r="Q9" s="33">
        <v>165870</v>
      </c>
      <c r="R9" s="33">
        <v>172352</v>
      </c>
      <c r="S9" s="33">
        <v>165739</v>
      </c>
      <c r="T9" s="33">
        <v>162508</v>
      </c>
      <c r="U9" s="33">
        <f>U10+U22+U36</f>
        <v>167346</v>
      </c>
      <c r="V9" s="33">
        <v>206051</v>
      </c>
      <c r="W9" s="33">
        <v>278649</v>
      </c>
      <c r="X9" s="33" t="e">
        <f>+X8-#REF!</f>
        <v>#REF!</v>
      </c>
      <c r="Y9" s="33" t="e">
        <f>+Y8-#REF!</f>
        <v>#REF!</v>
      </c>
      <c r="Z9" s="33" t="e">
        <f>+Z8-#REF!</f>
        <v>#REF!</v>
      </c>
      <c r="AA9" s="33"/>
    </row>
    <row r="10" spans="1:27" ht="12">
      <c r="A10" s="29" t="s">
        <v>121</v>
      </c>
      <c r="B10" s="33">
        <v>10261</v>
      </c>
      <c r="C10" s="33">
        <v>10788</v>
      </c>
      <c r="D10" s="33">
        <v>12692</v>
      </c>
      <c r="E10" s="33">
        <v>18881</v>
      </c>
      <c r="F10" s="33">
        <v>25940</v>
      </c>
      <c r="G10" s="33">
        <v>26400</v>
      </c>
      <c r="H10" s="33">
        <v>26359</v>
      </c>
      <c r="I10" s="33">
        <v>35669</v>
      </c>
      <c r="J10" s="33">
        <v>30978</v>
      </c>
      <c r="K10" s="33">
        <v>31975</v>
      </c>
      <c r="L10" s="33">
        <v>46456</v>
      </c>
      <c r="M10" s="33">
        <v>59678</v>
      </c>
      <c r="N10" s="33">
        <v>76489</v>
      </c>
      <c r="O10" s="33">
        <v>97277</v>
      </c>
      <c r="P10" s="33">
        <v>111845</v>
      </c>
      <c r="Q10" s="33">
        <v>118883</v>
      </c>
      <c r="R10" s="33">
        <v>132492</v>
      </c>
      <c r="S10" s="33">
        <v>124492</v>
      </c>
      <c r="T10" s="33">
        <v>118786</v>
      </c>
      <c r="U10" s="33">
        <v>121516</v>
      </c>
      <c r="V10" s="33">
        <v>143578</v>
      </c>
      <c r="W10" s="33">
        <v>215034</v>
      </c>
      <c r="X10" s="33">
        <v>167278</v>
      </c>
      <c r="Y10" s="33">
        <v>155460</v>
      </c>
      <c r="Z10" s="33">
        <v>175218</v>
      </c>
      <c r="AA10" s="33"/>
    </row>
    <row r="11" spans="1:27" ht="12">
      <c r="A11" s="29" t="s">
        <v>122</v>
      </c>
      <c r="B11" s="33">
        <v>8</v>
      </c>
      <c r="C11" s="33">
        <v>8</v>
      </c>
      <c r="D11" s="33">
        <v>14</v>
      </c>
      <c r="E11" s="33">
        <v>52</v>
      </c>
      <c r="F11" s="33">
        <v>120</v>
      </c>
      <c r="G11" s="33">
        <v>212</v>
      </c>
      <c r="H11" s="33">
        <v>186</v>
      </c>
      <c r="I11" s="33">
        <v>206</v>
      </c>
      <c r="J11" s="33">
        <v>239</v>
      </c>
      <c r="K11" s="33">
        <v>160</v>
      </c>
      <c r="L11" s="33">
        <v>310</v>
      </c>
      <c r="M11" s="33">
        <v>279</v>
      </c>
      <c r="N11" s="33">
        <v>255</v>
      </c>
      <c r="O11" s="33">
        <v>345</v>
      </c>
      <c r="P11" s="33">
        <v>393</v>
      </c>
      <c r="Q11" s="33">
        <v>540</v>
      </c>
      <c r="R11" s="33">
        <v>646</v>
      </c>
      <c r="S11" s="33">
        <v>661</v>
      </c>
      <c r="T11" s="33">
        <v>345</v>
      </c>
      <c r="U11" s="33">
        <v>323</v>
      </c>
      <c r="V11" s="33">
        <v>347</v>
      </c>
      <c r="W11" s="33">
        <v>321</v>
      </c>
      <c r="X11" s="33">
        <v>223</v>
      </c>
      <c r="Y11" s="33">
        <v>239</v>
      </c>
      <c r="Z11" s="33">
        <v>142</v>
      </c>
      <c r="AA11" s="33"/>
    </row>
    <row r="12" spans="1:27" ht="12">
      <c r="A12" s="29" t="s">
        <v>123</v>
      </c>
      <c r="B12" s="33">
        <v>8560</v>
      </c>
      <c r="C12" s="33">
        <v>8252</v>
      </c>
      <c r="D12" s="33">
        <v>10344</v>
      </c>
      <c r="E12" s="33">
        <v>13460</v>
      </c>
      <c r="F12" s="33">
        <v>11847</v>
      </c>
      <c r="G12" s="33">
        <v>13554</v>
      </c>
      <c r="H12" s="33">
        <v>13022</v>
      </c>
      <c r="I12" s="33">
        <v>15351</v>
      </c>
      <c r="J12" s="33">
        <v>15032</v>
      </c>
      <c r="K12" s="33">
        <v>14821</v>
      </c>
      <c r="L12" s="33">
        <v>24515</v>
      </c>
      <c r="M12" s="33">
        <v>34502</v>
      </c>
      <c r="N12" s="33">
        <v>47472</v>
      </c>
      <c r="O12" s="33">
        <v>63846</v>
      </c>
      <c r="P12" s="33">
        <v>80813</v>
      </c>
      <c r="Q12" s="33">
        <v>83496</v>
      </c>
      <c r="R12" s="33">
        <v>101156</v>
      </c>
      <c r="S12" s="33">
        <v>100310</v>
      </c>
      <c r="T12" s="33">
        <v>93975</v>
      </c>
      <c r="U12" s="33">
        <v>91632</v>
      </c>
      <c r="V12" s="33">
        <v>107174</v>
      </c>
      <c r="W12" s="33">
        <v>169464</v>
      </c>
      <c r="X12" s="33">
        <v>136371</v>
      </c>
      <c r="Y12" s="33">
        <v>119943</v>
      </c>
      <c r="Z12" s="33">
        <v>134822</v>
      </c>
      <c r="AA12" s="33"/>
    </row>
    <row r="13" spans="1:27" ht="12">
      <c r="A13" s="29" t="s">
        <v>124</v>
      </c>
      <c r="B13" s="33">
        <v>250</v>
      </c>
      <c r="C13" s="33">
        <v>1392</v>
      </c>
      <c r="D13" s="33">
        <v>592</v>
      </c>
      <c r="E13" s="33">
        <v>247</v>
      </c>
      <c r="F13" s="33">
        <v>210</v>
      </c>
      <c r="G13" s="33">
        <v>198</v>
      </c>
      <c r="H13" s="33">
        <v>112</v>
      </c>
      <c r="I13" s="33">
        <v>126</v>
      </c>
      <c r="J13" s="33">
        <v>102</v>
      </c>
      <c r="K13" s="33">
        <v>75</v>
      </c>
      <c r="L13" s="33">
        <v>62</v>
      </c>
      <c r="M13" s="33">
        <v>178</v>
      </c>
      <c r="N13" s="33">
        <v>567</v>
      </c>
      <c r="O13" s="33">
        <v>371</v>
      </c>
      <c r="P13" s="33">
        <v>718</v>
      </c>
      <c r="Q13" s="33">
        <v>1780</v>
      </c>
      <c r="R13" s="33">
        <v>587</v>
      </c>
      <c r="S13" s="33">
        <v>249</v>
      </c>
      <c r="T13" s="33">
        <v>426</v>
      </c>
      <c r="U13" s="33">
        <v>965</v>
      </c>
      <c r="V13" s="33">
        <v>1891</v>
      </c>
      <c r="W13" s="33">
        <v>1373</v>
      </c>
      <c r="X13" s="33">
        <v>1997</v>
      </c>
      <c r="Y13" s="33">
        <v>1380</v>
      </c>
      <c r="Z13" s="33">
        <v>881</v>
      </c>
      <c r="AA13" s="33"/>
    </row>
    <row r="14" spans="1:27" ht="12">
      <c r="A14" s="29" t="s">
        <v>125</v>
      </c>
      <c r="B14" s="33">
        <v>59</v>
      </c>
      <c r="C14" s="33">
        <v>70</v>
      </c>
      <c r="D14" s="33">
        <v>65</v>
      </c>
      <c r="E14" s="33">
        <v>163</v>
      </c>
      <c r="F14" s="33">
        <v>215</v>
      </c>
      <c r="G14" s="33">
        <v>172</v>
      </c>
      <c r="H14" s="33">
        <v>161</v>
      </c>
      <c r="I14" s="33">
        <v>406</v>
      </c>
      <c r="J14" s="33">
        <v>414</v>
      </c>
      <c r="K14" s="33">
        <v>375</v>
      </c>
      <c r="L14" s="33">
        <v>306</v>
      </c>
      <c r="M14" s="33">
        <v>431</v>
      </c>
      <c r="N14" s="33">
        <v>367</v>
      </c>
      <c r="O14" s="33">
        <v>475</v>
      </c>
      <c r="P14" s="33">
        <v>438</v>
      </c>
      <c r="Q14" s="33">
        <v>362</v>
      </c>
      <c r="R14" s="33">
        <v>690</v>
      </c>
      <c r="S14" s="33">
        <v>350</v>
      </c>
      <c r="T14" s="33">
        <v>418</v>
      </c>
      <c r="U14" s="33">
        <v>1484</v>
      </c>
      <c r="V14" s="33">
        <v>2259</v>
      </c>
      <c r="W14" s="33">
        <v>1115</v>
      </c>
      <c r="X14" s="33">
        <v>632</v>
      </c>
      <c r="Y14" s="33">
        <v>746</v>
      </c>
      <c r="Z14" s="33">
        <v>828</v>
      </c>
      <c r="AA14" s="33"/>
    </row>
    <row r="15" spans="1:27" ht="12">
      <c r="A15" s="29" t="s">
        <v>126</v>
      </c>
      <c r="B15" s="33">
        <v>567</v>
      </c>
      <c r="C15" s="33">
        <v>569</v>
      </c>
      <c r="D15" s="33">
        <v>1185</v>
      </c>
      <c r="E15" s="33">
        <v>2886</v>
      </c>
      <c r="F15" s="33">
        <v>9985</v>
      </c>
      <c r="G15" s="33">
        <v>9204</v>
      </c>
      <c r="H15" s="33">
        <v>9483</v>
      </c>
      <c r="I15" s="33">
        <v>13517</v>
      </c>
      <c r="J15" s="33">
        <v>11636</v>
      </c>
      <c r="K15" s="33">
        <v>10499</v>
      </c>
      <c r="L15" s="33">
        <v>14810</v>
      </c>
      <c r="M15" s="33">
        <v>16523</v>
      </c>
      <c r="N15" s="33">
        <v>17061</v>
      </c>
      <c r="O15" s="33">
        <v>18698</v>
      </c>
      <c r="P15" s="33">
        <v>18313</v>
      </c>
      <c r="Q15" s="33">
        <v>20136</v>
      </c>
      <c r="R15" s="33">
        <v>19252</v>
      </c>
      <c r="S15" s="33">
        <v>14018</v>
      </c>
      <c r="T15" s="33">
        <v>13879</v>
      </c>
      <c r="U15" s="33">
        <v>15851</v>
      </c>
      <c r="V15" s="33">
        <v>17803</v>
      </c>
      <c r="W15" s="33">
        <v>21107</v>
      </c>
      <c r="X15" s="33">
        <v>17308</v>
      </c>
      <c r="Y15" s="33">
        <v>19639</v>
      </c>
      <c r="Z15" s="33">
        <v>16709</v>
      </c>
      <c r="AA15" s="33"/>
    </row>
    <row r="16" spans="1:27" ht="12">
      <c r="A16" s="29" t="s">
        <v>127</v>
      </c>
      <c r="B16" s="33">
        <v>764</v>
      </c>
      <c r="C16" s="33">
        <v>380</v>
      </c>
      <c r="D16" s="33">
        <v>412</v>
      </c>
      <c r="E16" s="33">
        <v>1611</v>
      </c>
      <c r="F16" s="33">
        <v>2840</v>
      </c>
      <c r="G16" s="33">
        <v>2070</v>
      </c>
      <c r="H16" s="33">
        <v>2268</v>
      </c>
      <c r="I16" s="33">
        <v>5103</v>
      </c>
      <c r="J16" s="33">
        <v>2639</v>
      </c>
      <c r="K16" s="33">
        <v>4772</v>
      </c>
      <c r="L16" s="33">
        <v>4827</v>
      </c>
      <c r="M16" s="33">
        <v>4083</v>
      </c>
      <c r="N16" s="33">
        <v>5361</v>
      </c>
      <c r="O16" s="33">
        <v>5883</v>
      </c>
      <c r="P16" s="33">
        <v>3252</v>
      </c>
      <c r="Q16" s="33">
        <v>5739</v>
      </c>
      <c r="R16" s="33">
        <v>4821</v>
      </c>
      <c r="S16" s="33">
        <v>3363</v>
      </c>
      <c r="T16" s="33">
        <v>3657</v>
      </c>
      <c r="U16" s="33">
        <v>6107</v>
      </c>
      <c r="V16" s="33">
        <v>7876</v>
      </c>
      <c r="W16" s="33">
        <v>7461</v>
      </c>
      <c r="X16" s="33">
        <v>5998</v>
      </c>
      <c r="Y16" s="33">
        <v>4734</v>
      </c>
      <c r="Z16" s="33">
        <v>7354</v>
      </c>
      <c r="AA16" s="33"/>
    </row>
    <row r="17" spans="1:27" ht="12">
      <c r="A17" s="29" t="s">
        <v>128</v>
      </c>
      <c r="B17" s="33">
        <v>48</v>
      </c>
      <c r="C17" s="33">
        <v>116</v>
      </c>
      <c r="D17" s="33">
        <v>71</v>
      </c>
      <c r="E17" s="33">
        <v>450</v>
      </c>
      <c r="F17" s="33">
        <v>1060</v>
      </c>
      <c r="G17" s="33">
        <v>935</v>
      </c>
      <c r="H17" s="33">
        <v>1074</v>
      </c>
      <c r="I17" s="33">
        <v>848</v>
      </c>
      <c r="J17" s="33">
        <v>815</v>
      </c>
      <c r="K17" s="33">
        <v>1181</v>
      </c>
      <c r="L17" s="33">
        <v>1545</v>
      </c>
      <c r="M17" s="33">
        <v>3536</v>
      </c>
      <c r="N17" s="33">
        <v>5218</v>
      </c>
      <c r="O17" s="33">
        <v>7292</v>
      </c>
      <c r="P17" s="33">
        <v>7667</v>
      </c>
      <c r="Q17" s="33">
        <v>6514</v>
      </c>
      <c r="R17" s="33">
        <v>5048</v>
      </c>
      <c r="S17" s="33">
        <v>5313</v>
      </c>
      <c r="T17" s="33">
        <v>5821</v>
      </c>
      <c r="U17" s="33">
        <v>4651</v>
      </c>
      <c r="V17" s="33">
        <v>4667</v>
      </c>
      <c r="W17" s="33">
        <v>12911</v>
      </c>
      <c r="X17" s="33">
        <v>4010</v>
      </c>
      <c r="Y17" s="33">
        <v>7613</v>
      </c>
      <c r="Z17" s="33">
        <v>13605</v>
      </c>
      <c r="AA17" s="33"/>
    </row>
    <row r="18" spans="1:27" ht="12">
      <c r="A18" s="29" t="s">
        <v>129</v>
      </c>
      <c r="B18" s="33"/>
      <c r="C18" s="33"/>
      <c r="D18" s="33"/>
      <c r="E18" s="33"/>
      <c r="F18" s="33"/>
      <c r="G18" s="33"/>
      <c r="H18" s="33"/>
      <c r="I18" s="33"/>
      <c r="J18" s="33"/>
      <c r="K18" s="33">
        <v>74</v>
      </c>
      <c r="L18" s="33">
        <v>72</v>
      </c>
      <c r="M18" s="33">
        <v>115</v>
      </c>
      <c r="N18" s="33">
        <v>131</v>
      </c>
      <c r="O18" s="33">
        <v>136</v>
      </c>
      <c r="P18" s="33">
        <v>108</v>
      </c>
      <c r="Q18" s="33">
        <v>138</v>
      </c>
      <c r="R18" s="33">
        <v>112</v>
      </c>
      <c r="S18" s="33">
        <v>61</v>
      </c>
      <c r="T18" s="33">
        <v>82</v>
      </c>
      <c r="U18" s="33">
        <v>132</v>
      </c>
      <c r="V18" s="33">
        <v>462</v>
      </c>
      <c r="W18" s="33">
        <v>226</v>
      </c>
      <c r="X18" s="33">
        <v>81</v>
      </c>
      <c r="Y18" s="33">
        <v>89</v>
      </c>
      <c r="Z18" s="33">
        <v>155</v>
      </c>
      <c r="AA18" s="33"/>
    </row>
    <row r="19" spans="1:27" ht="12">
      <c r="A19" s="29" t="s">
        <v>130</v>
      </c>
      <c r="B19" s="33"/>
      <c r="C19" s="33"/>
      <c r="D19" s="33"/>
      <c r="E19" s="33"/>
      <c r="F19" s="33"/>
      <c r="G19" s="33"/>
      <c r="H19" s="33"/>
      <c r="I19" s="33"/>
      <c r="J19" s="33"/>
      <c r="K19" s="33">
        <v>18</v>
      </c>
      <c r="L19" s="33">
        <v>8</v>
      </c>
      <c r="M19" s="33">
        <v>30</v>
      </c>
      <c r="N19" s="33">
        <v>49</v>
      </c>
      <c r="O19" s="33">
        <v>131</v>
      </c>
      <c r="P19" s="33">
        <v>138</v>
      </c>
      <c r="Q19" s="33">
        <v>172</v>
      </c>
      <c r="R19" s="33">
        <v>180</v>
      </c>
      <c r="S19" s="33">
        <v>178</v>
      </c>
      <c r="T19" s="33">
        <v>182</v>
      </c>
      <c r="U19" s="33">
        <v>366</v>
      </c>
      <c r="V19" s="33">
        <v>1086</v>
      </c>
      <c r="W19" s="33">
        <v>1017</v>
      </c>
      <c r="X19" s="33">
        <v>651</v>
      </c>
      <c r="Y19" s="33">
        <v>1069</v>
      </c>
      <c r="Z19" s="33">
        <v>607</v>
      </c>
      <c r="AA19" s="33"/>
    </row>
    <row r="20" spans="1:27" ht="12">
      <c r="A20" s="29" t="s">
        <v>131</v>
      </c>
      <c r="B20" s="33"/>
      <c r="C20" s="33"/>
      <c r="D20" s="33"/>
      <c r="E20" s="33"/>
      <c r="F20" s="33"/>
      <c r="G20" s="33"/>
      <c r="H20" s="33"/>
      <c r="I20" s="33"/>
      <c r="J20" s="33"/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33">
        <v>1</v>
      </c>
      <c r="V20" s="34">
        <v>0</v>
      </c>
      <c r="W20" s="33">
        <v>0</v>
      </c>
      <c r="X20" s="34">
        <v>0</v>
      </c>
      <c r="Y20" s="34">
        <v>0</v>
      </c>
      <c r="Z20" s="34">
        <v>0</v>
      </c>
      <c r="AA20" s="33"/>
    </row>
    <row r="21" spans="1:27" ht="12">
      <c r="A21" s="29" t="s">
        <v>132</v>
      </c>
      <c r="B21" s="33">
        <v>5</v>
      </c>
      <c r="C21" s="33">
        <v>1</v>
      </c>
      <c r="D21" s="33">
        <v>9</v>
      </c>
      <c r="E21" s="33">
        <v>12</v>
      </c>
      <c r="F21" s="33">
        <v>23</v>
      </c>
      <c r="G21" s="33">
        <v>55</v>
      </c>
      <c r="H21" s="33">
        <v>53</v>
      </c>
      <c r="I21" s="33">
        <v>112</v>
      </c>
      <c r="J21" s="33">
        <v>101</v>
      </c>
      <c r="K21" s="34">
        <v>0</v>
      </c>
      <c r="L21" s="33">
        <v>1</v>
      </c>
      <c r="M21" s="33">
        <v>1</v>
      </c>
      <c r="N21" s="33">
        <v>9</v>
      </c>
      <c r="O21" s="33">
        <v>8</v>
      </c>
      <c r="P21" s="33">
        <v>2</v>
      </c>
      <c r="Q21" s="33">
        <v>6</v>
      </c>
      <c r="R21" s="33">
        <v>1</v>
      </c>
      <c r="S21" s="33">
        <v>1</v>
      </c>
      <c r="T21" s="33">
        <v>1</v>
      </c>
      <c r="U21" s="33">
        <v>4</v>
      </c>
      <c r="V21" s="33">
        <v>13</v>
      </c>
      <c r="W21" s="33">
        <v>39</v>
      </c>
      <c r="X21" s="33">
        <v>6</v>
      </c>
      <c r="Y21" s="33">
        <v>7</v>
      </c>
      <c r="Z21" s="33">
        <v>115</v>
      </c>
      <c r="AA21" s="33"/>
    </row>
    <row r="22" spans="1:27" ht="12">
      <c r="A22" s="29" t="s">
        <v>133</v>
      </c>
      <c r="B22" s="33">
        <v>1661</v>
      </c>
      <c r="C22" s="33">
        <v>1190</v>
      </c>
      <c r="D22" s="33">
        <v>1029</v>
      </c>
      <c r="E22" s="33">
        <v>1484</v>
      </c>
      <c r="F22" s="33">
        <v>5971</v>
      </c>
      <c r="G22" s="33">
        <v>6101</v>
      </c>
      <c r="H22" s="33">
        <v>4661</v>
      </c>
      <c r="I22" s="33">
        <v>6854</v>
      </c>
      <c r="J22" s="33">
        <v>6479</v>
      </c>
      <c r="K22" s="33">
        <v>6649</v>
      </c>
      <c r="L22" s="33">
        <v>8318</v>
      </c>
      <c r="M22" s="33">
        <v>11047</v>
      </c>
      <c r="N22" s="33">
        <v>15072</v>
      </c>
      <c r="O22" s="33">
        <v>20363</v>
      </c>
      <c r="P22" s="33">
        <v>23253</v>
      </c>
      <c r="Q22" s="33">
        <v>18302</v>
      </c>
      <c r="R22" s="33">
        <v>14943</v>
      </c>
      <c r="S22" s="33">
        <v>13213</v>
      </c>
      <c r="T22" s="33">
        <v>15859</v>
      </c>
      <c r="U22" s="33">
        <v>13376</v>
      </c>
      <c r="V22" s="33">
        <v>29172</v>
      </c>
      <c r="W22" s="33">
        <v>20351</v>
      </c>
      <c r="X22" s="33">
        <v>36976</v>
      </c>
      <c r="Y22" s="33">
        <v>30140</v>
      </c>
      <c r="Z22" s="33">
        <v>29938</v>
      </c>
      <c r="AA22" s="33"/>
    </row>
    <row r="23" spans="1:27" ht="12">
      <c r="A23" s="29" t="s">
        <v>134</v>
      </c>
      <c r="B23" s="33">
        <v>169</v>
      </c>
      <c r="C23" s="33">
        <v>153</v>
      </c>
      <c r="D23" s="33">
        <v>108</v>
      </c>
      <c r="E23" s="33">
        <v>86</v>
      </c>
      <c r="F23" s="33">
        <v>69</v>
      </c>
      <c r="G23" s="33">
        <v>50</v>
      </c>
      <c r="H23" s="33">
        <v>73</v>
      </c>
      <c r="I23" s="33">
        <v>293</v>
      </c>
      <c r="J23" s="33">
        <v>568</v>
      </c>
      <c r="K23" s="33">
        <v>130</v>
      </c>
      <c r="L23" s="33">
        <v>286</v>
      </c>
      <c r="M23" s="33">
        <v>588</v>
      </c>
      <c r="N23" s="33">
        <v>1122</v>
      </c>
      <c r="O23" s="33">
        <v>1960</v>
      </c>
      <c r="P23" s="33">
        <v>3217</v>
      </c>
      <c r="Q23" s="33">
        <v>4750</v>
      </c>
      <c r="R23" s="33">
        <v>6932</v>
      </c>
      <c r="S23" s="33">
        <v>5606</v>
      </c>
      <c r="T23" s="33">
        <v>9710</v>
      </c>
      <c r="U23" s="33">
        <v>6058</v>
      </c>
      <c r="V23" s="33">
        <v>20328</v>
      </c>
      <c r="W23" s="33">
        <v>7013</v>
      </c>
      <c r="X23" s="33">
        <v>25440</v>
      </c>
      <c r="Y23" s="33">
        <v>19101</v>
      </c>
      <c r="Z23" s="33">
        <v>20060</v>
      </c>
      <c r="AA23" s="33"/>
    </row>
    <row r="24" spans="1:27" ht="12">
      <c r="A24" s="29" t="s">
        <v>135</v>
      </c>
      <c r="B24" s="33">
        <v>673</v>
      </c>
      <c r="C24" s="33">
        <v>369</v>
      </c>
      <c r="D24" s="33">
        <v>249</v>
      </c>
      <c r="E24" s="33">
        <v>311</v>
      </c>
      <c r="F24" s="33">
        <v>4015</v>
      </c>
      <c r="G24" s="33">
        <v>4122</v>
      </c>
      <c r="H24" s="33">
        <v>2613</v>
      </c>
      <c r="I24" s="33">
        <v>3168</v>
      </c>
      <c r="J24" s="33">
        <v>2490</v>
      </c>
      <c r="K24" s="33">
        <v>3010</v>
      </c>
      <c r="L24" s="33">
        <v>3815</v>
      </c>
      <c r="M24" s="33">
        <v>5015</v>
      </c>
      <c r="N24" s="33">
        <v>8451</v>
      </c>
      <c r="O24" s="33">
        <v>12229</v>
      </c>
      <c r="P24" s="33">
        <v>10830</v>
      </c>
      <c r="Q24" s="33">
        <v>5376</v>
      </c>
      <c r="R24" s="33">
        <v>2893</v>
      </c>
      <c r="S24" s="33">
        <v>1987</v>
      </c>
      <c r="T24" s="33">
        <v>1991</v>
      </c>
      <c r="U24" s="33">
        <v>1419</v>
      </c>
      <c r="V24" s="33">
        <v>2247</v>
      </c>
      <c r="W24" s="33">
        <v>4713</v>
      </c>
      <c r="X24" s="33">
        <v>4776</v>
      </c>
      <c r="Y24" s="33">
        <v>3573</v>
      </c>
      <c r="Z24" s="33">
        <v>3493</v>
      </c>
      <c r="AA24" s="33"/>
    </row>
    <row r="25" spans="1:27" ht="12">
      <c r="A25" s="29" t="s">
        <v>136</v>
      </c>
      <c r="B25" s="33">
        <v>116</v>
      </c>
      <c r="C25" s="33">
        <v>178</v>
      </c>
      <c r="D25" s="33">
        <v>0</v>
      </c>
      <c r="E25" s="33">
        <v>23</v>
      </c>
      <c r="F25" s="33">
        <v>60</v>
      </c>
      <c r="G25" s="33">
        <v>104</v>
      </c>
      <c r="H25" s="33">
        <v>121</v>
      </c>
      <c r="I25" s="33">
        <v>237</v>
      </c>
      <c r="J25" s="33">
        <v>160</v>
      </c>
      <c r="K25" s="33">
        <v>330</v>
      </c>
      <c r="L25" s="33">
        <v>453</v>
      </c>
      <c r="M25" s="33">
        <v>482</v>
      </c>
      <c r="N25" s="33">
        <v>1656</v>
      </c>
      <c r="O25" s="33">
        <v>2360</v>
      </c>
      <c r="P25" s="33">
        <v>1233</v>
      </c>
      <c r="Q25" s="33">
        <v>1007</v>
      </c>
      <c r="R25" s="33">
        <v>55</v>
      </c>
      <c r="S25" s="33">
        <v>1827</v>
      </c>
      <c r="T25" s="33">
        <v>846</v>
      </c>
      <c r="U25" s="33">
        <v>1884</v>
      </c>
      <c r="V25" s="33">
        <v>1574</v>
      </c>
      <c r="W25" s="33">
        <v>2268</v>
      </c>
      <c r="X25" s="33">
        <v>982</v>
      </c>
      <c r="Y25" s="33">
        <v>962</v>
      </c>
      <c r="Z25" s="33">
        <v>856</v>
      </c>
      <c r="AA25" s="33"/>
    </row>
    <row r="26" spans="1:27" ht="12">
      <c r="A26" s="29" t="s">
        <v>137</v>
      </c>
      <c r="B26" s="33">
        <v>682</v>
      </c>
      <c r="C26" s="33">
        <v>476</v>
      </c>
      <c r="D26" s="33">
        <v>641</v>
      </c>
      <c r="E26" s="33">
        <v>1023</v>
      </c>
      <c r="F26" s="33">
        <v>1746</v>
      </c>
      <c r="G26" s="33">
        <v>1719</v>
      </c>
      <c r="H26" s="33">
        <v>1757</v>
      </c>
      <c r="I26" s="33">
        <v>3054</v>
      </c>
      <c r="J26" s="33">
        <v>3112</v>
      </c>
      <c r="K26" s="33">
        <v>3097</v>
      </c>
      <c r="L26" s="33">
        <v>3632</v>
      </c>
      <c r="M26" s="33">
        <v>4702</v>
      </c>
      <c r="N26" s="33">
        <v>3496</v>
      </c>
      <c r="O26" s="33">
        <v>3332</v>
      </c>
      <c r="P26" s="33">
        <v>7452</v>
      </c>
      <c r="Q26" s="33">
        <v>6691</v>
      </c>
      <c r="R26" s="33">
        <v>4695</v>
      </c>
      <c r="S26" s="33">
        <v>3554</v>
      </c>
      <c r="T26" s="33">
        <v>2958</v>
      </c>
      <c r="U26" s="33">
        <v>3692</v>
      </c>
      <c r="V26" s="33">
        <v>4723</v>
      </c>
      <c r="W26" s="33">
        <v>5610</v>
      </c>
      <c r="X26" s="33">
        <v>4056</v>
      </c>
      <c r="Y26" s="33">
        <v>3620</v>
      </c>
      <c r="Z26" s="33">
        <v>2714</v>
      </c>
      <c r="AA26" s="33"/>
    </row>
    <row r="27" spans="1:27" ht="12">
      <c r="A27" s="29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3">
        <v>337</v>
      </c>
      <c r="X27" s="33">
        <v>1181</v>
      </c>
      <c r="Y27" s="33">
        <v>2223</v>
      </c>
      <c r="Z27" s="33">
        <v>2008</v>
      </c>
      <c r="AA27" s="33"/>
    </row>
    <row r="28" spans="1:27" ht="12">
      <c r="A28" s="29" t="s">
        <v>139</v>
      </c>
      <c r="B28" s="33">
        <v>14</v>
      </c>
      <c r="C28" s="33">
        <v>0</v>
      </c>
      <c r="D28" s="33">
        <v>18</v>
      </c>
      <c r="E28" s="33">
        <v>38</v>
      </c>
      <c r="F28" s="33">
        <v>74</v>
      </c>
      <c r="G28" s="33">
        <v>79</v>
      </c>
      <c r="H28" s="33">
        <v>75</v>
      </c>
      <c r="I28" s="33">
        <v>12</v>
      </c>
      <c r="J28" s="33">
        <v>17</v>
      </c>
      <c r="K28" s="33">
        <v>22</v>
      </c>
      <c r="L28" s="33">
        <v>21</v>
      </c>
      <c r="M28" s="33">
        <v>39</v>
      </c>
      <c r="N28" s="33">
        <v>31</v>
      </c>
      <c r="O28" s="33">
        <v>32</v>
      </c>
      <c r="P28" s="33">
        <v>50</v>
      </c>
      <c r="Q28" s="33">
        <v>27</v>
      </c>
      <c r="R28" s="33">
        <v>21</v>
      </c>
      <c r="S28" s="33">
        <v>24</v>
      </c>
      <c r="T28" s="33" t="e">
        <f>NA()</f>
        <v>#N/A</v>
      </c>
      <c r="U28" s="33" t="e">
        <f>NA()</f>
        <v>#N/A</v>
      </c>
      <c r="V28" s="33" t="e">
        <f>NA()</f>
        <v>#N/A</v>
      </c>
      <c r="W28" s="33" t="e">
        <f>NA()</f>
        <v>#N/A</v>
      </c>
      <c r="X28" s="33" t="e">
        <f>NA()</f>
        <v>#N/A</v>
      </c>
      <c r="Y28" s="33" t="e">
        <f>NA()</f>
        <v>#N/A</v>
      </c>
      <c r="Z28" s="33" t="e">
        <f>NA()</f>
        <v>#N/A</v>
      </c>
      <c r="AA28" s="33"/>
    </row>
    <row r="29" spans="1:27" ht="12">
      <c r="A29" s="29" t="s">
        <v>140</v>
      </c>
      <c r="B29" s="33"/>
      <c r="C29" s="33"/>
      <c r="D29" s="33"/>
      <c r="E29" s="33"/>
      <c r="F29" s="33"/>
      <c r="G29" s="33"/>
      <c r="H29" s="33"/>
      <c r="I29" s="33"/>
      <c r="J29" s="33"/>
      <c r="K29" s="33" t="e">
        <f>NA()</f>
        <v>#N/A</v>
      </c>
      <c r="L29" s="33" t="e">
        <f>NA()</f>
        <v>#N/A</v>
      </c>
      <c r="M29" s="33" t="e">
        <f>NA()</f>
        <v>#N/A</v>
      </c>
      <c r="N29" s="33" t="e">
        <f>NA()</f>
        <v>#N/A</v>
      </c>
      <c r="O29" s="33">
        <f>+O30-O28</f>
        <v>188</v>
      </c>
      <c r="P29" s="33">
        <f>+P30-P28</f>
        <v>182</v>
      </c>
      <c r="Q29" s="33">
        <f>+Q30-Q28</f>
        <v>267</v>
      </c>
      <c r="R29" s="33">
        <f>+R30-R28</f>
        <v>229</v>
      </c>
      <c r="S29" s="33">
        <f>+S30-S28</f>
        <v>170</v>
      </c>
      <c r="T29" s="33" t="e">
        <f>NA()</f>
        <v>#N/A</v>
      </c>
      <c r="U29" s="33" t="e">
        <f>NA()</f>
        <v>#N/A</v>
      </c>
      <c r="V29" s="33" t="e">
        <f>NA()</f>
        <v>#N/A</v>
      </c>
      <c r="W29" s="33" t="e">
        <f>NA()</f>
        <v>#N/A</v>
      </c>
      <c r="X29" s="33" t="e">
        <f>NA()</f>
        <v>#N/A</v>
      </c>
      <c r="Y29" s="33" t="e">
        <f>NA()</f>
        <v>#N/A</v>
      </c>
      <c r="Z29" s="33" t="e">
        <f>NA()</f>
        <v>#N/A</v>
      </c>
      <c r="AA29" s="33"/>
    </row>
    <row r="30" spans="1:27" ht="12">
      <c r="A30" s="29" t="s">
        <v>141</v>
      </c>
      <c r="B30" s="33"/>
      <c r="C30" s="33"/>
      <c r="D30" s="33"/>
      <c r="E30" s="33"/>
      <c r="F30" s="33"/>
      <c r="G30" s="33"/>
      <c r="H30" s="33"/>
      <c r="I30" s="33"/>
      <c r="J30" s="33"/>
      <c r="K30" s="33" t="e">
        <f>NA()</f>
        <v>#N/A</v>
      </c>
      <c r="L30" s="33" t="e">
        <f>NA()</f>
        <v>#N/A</v>
      </c>
      <c r="M30" s="33" t="e">
        <f>NA()</f>
        <v>#N/A</v>
      </c>
      <c r="N30" s="33" t="e">
        <f>NA()</f>
        <v>#N/A</v>
      </c>
      <c r="O30" s="33">
        <v>220</v>
      </c>
      <c r="P30" s="33">
        <v>232</v>
      </c>
      <c r="Q30" s="33">
        <v>294</v>
      </c>
      <c r="R30" s="33">
        <v>250</v>
      </c>
      <c r="S30" s="33">
        <v>194</v>
      </c>
      <c r="T30" s="33">
        <v>179</v>
      </c>
      <c r="U30" s="33">
        <v>226</v>
      </c>
      <c r="V30" s="33">
        <v>212</v>
      </c>
      <c r="W30" s="33">
        <v>181</v>
      </c>
      <c r="X30" s="33" t="e">
        <f>NA()</f>
        <v>#N/A</v>
      </c>
      <c r="Y30" s="33" t="e">
        <f>NA()</f>
        <v>#N/A</v>
      </c>
      <c r="Z30" s="33" t="e">
        <f>NA()</f>
        <v>#N/A</v>
      </c>
      <c r="AA30" s="33"/>
    </row>
    <row r="31" spans="1:27" ht="12">
      <c r="A31" s="29" t="s">
        <v>142</v>
      </c>
      <c r="B31" s="33"/>
      <c r="C31" s="33"/>
      <c r="D31" s="33"/>
      <c r="E31" s="33"/>
      <c r="F31" s="33"/>
      <c r="G31" s="33"/>
      <c r="H31" s="33"/>
      <c r="I31" s="33"/>
      <c r="J31" s="33"/>
      <c r="K31" s="33" t="e">
        <f>NA()</f>
        <v>#N/A</v>
      </c>
      <c r="L31" s="33" t="e">
        <f>NA()</f>
        <v>#N/A</v>
      </c>
      <c r="M31" s="33" t="e">
        <f>NA()</f>
        <v>#N/A</v>
      </c>
      <c r="N31" s="33" t="e">
        <f>NA()</f>
        <v>#N/A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144</v>
      </c>
      <c r="U31" s="33">
        <v>61</v>
      </c>
      <c r="V31" s="34">
        <v>0</v>
      </c>
      <c r="W31" s="33">
        <v>24</v>
      </c>
      <c r="X31" s="33" t="e">
        <f>NA()</f>
        <v>#N/A</v>
      </c>
      <c r="Y31" s="33" t="e">
        <f>NA()</f>
        <v>#N/A</v>
      </c>
      <c r="Z31" s="33" t="e">
        <f>NA()</f>
        <v>#N/A</v>
      </c>
      <c r="AA31" s="33"/>
    </row>
    <row r="32" spans="1:27" ht="12">
      <c r="A32" s="29" t="s">
        <v>143</v>
      </c>
      <c r="B32" s="33"/>
      <c r="C32" s="33"/>
      <c r="D32" s="33"/>
      <c r="E32" s="33"/>
      <c r="F32" s="33"/>
      <c r="G32" s="33"/>
      <c r="H32" s="33"/>
      <c r="I32" s="33"/>
      <c r="J32" s="33"/>
      <c r="K32" s="33">
        <v>3</v>
      </c>
      <c r="L32" s="33">
        <v>6</v>
      </c>
      <c r="M32" s="33">
        <v>11</v>
      </c>
      <c r="N32" s="33">
        <v>10</v>
      </c>
      <c r="O32" s="33">
        <v>19</v>
      </c>
      <c r="P32" s="33">
        <v>85</v>
      </c>
      <c r="Q32" s="33">
        <v>43</v>
      </c>
      <c r="R32" s="33">
        <v>47</v>
      </c>
      <c r="S32" s="33">
        <v>36</v>
      </c>
      <c r="T32" s="33">
        <v>20</v>
      </c>
      <c r="U32" s="33">
        <v>18</v>
      </c>
      <c r="V32" s="33">
        <v>52</v>
      </c>
      <c r="W32" s="33">
        <v>106</v>
      </c>
      <c r="X32" s="33">
        <v>219</v>
      </c>
      <c r="Y32" s="33">
        <v>308</v>
      </c>
      <c r="Z32" s="33">
        <v>560</v>
      </c>
      <c r="AA32" s="33"/>
    </row>
    <row r="33" spans="1:27" ht="12">
      <c r="A33" s="29" t="s">
        <v>144</v>
      </c>
      <c r="B33" s="33"/>
      <c r="C33" s="33"/>
      <c r="D33" s="33"/>
      <c r="E33" s="33"/>
      <c r="F33" s="33"/>
      <c r="G33" s="33"/>
      <c r="H33" s="33"/>
      <c r="I33" s="33"/>
      <c r="J33" s="33"/>
      <c r="K33" s="33" t="e">
        <f>NA()</f>
        <v>#N/A</v>
      </c>
      <c r="L33" s="33">
        <v>24</v>
      </c>
      <c r="M33" s="33">
        <v>68</v>
      </c>
      <c r="N33" s="33">
        <v>103</v>
      </c>
      <c r="O33" s="33">
        <v>95</v>
      </c>
      <c r="P33" s="33">
        <v>101</v>
      </c>
      <c r="Q33" s="33">
        <v>78</v>
      </c>
      <c r="R33" s="33">
        <v>18</v>
      </c>
      <c r="S33" s="33">
        <v>1</v>
      </c>
      <c r="T33" s="33">
        <v>1</v>
      </c>
      <c r="U33" s="33">
        <v>2</v>
      </c>
      <c r="V33" s="33">
        <v>1</v>
      </c>
      <c r="W33" s="33">
        <v>59</v>
      </c>
      <c r="X33" s="33">
        <v>15</v>
      </c>
      <c r="Y33" s="33">
        <v>2</v>
      </c>
      <c r="Z33" s="33">
        <v>1</v>
      </c>
      <c r="AA33" s="33"/>
    </row>
    <row r="34" spans="1:27" ht="12">
      <c r="A34" s="29" t="s">
        <v>145</v>
      </c>
      <c r="B34" s="33"/>
      <c r="C34" s="33"/>
      <c r="D34" s="33"/>
      <c r="E34" s="33"/>
      <c r="F34" s="33"/>
      <c r="G34" s="33"/>
      <c r="H34" s="33"/>
      <c r="I34" s="33"/>
      <c r="J34" s="33"/>
      <c r="K34" s="33">
        <v>15</v>
      </c>
      <c r="L34" s="33">
        <v>12</v>
      </c>
      <c r="M34" s="33">
        <v>12</v>
      </c>
      <c r="N34" s="33">
        <v>8</v>
      </c>
      <c r="O34" s="33">
        <v>7</v>
      </c>
      <c r="P34" s="33">
        <v>6</v>
      </c>
      <c r="Q34" s="33">
        <v>1</v>
      </c>
      <c r="R34" s="33">
        <v>9</v>
      </c>
      <c r="S34" s="33">
        <v>8</v>
      </c>
      <c r="T34" s="33">
        <v>10</v>
      </c>
      <c r="U34" s="33">
        <v>14</v>
      </c>
      <c r="V34" s="33">
        <v>35</v>
      </c>
      <c r="W34" s="33">
        <v>32</v>
      </c>
      <c r="X34" s="33">
        <v>40</v>
      </c>
      <c r="Y34" s="33">
        <v>40</v>
      </c>
      <c r="Z34" s="33">
        <v>32</v>
      </c>
      <c r="AA34" s="33"/>
    </row>
    <row r="35" spans="1:27" ht="12">
      <c r="A35" s="29" t="s">
        <v>132</v>
      </c>
      <c r="B35" s="33">
        <v>7</v>
      </c>
      <c r="C35" s="33">
        <v>14</v>
      </c>
      <c r="D35" s="33">
        <v>13</v>
      </c>
      <c r="E35" s="33">
        <v>3</v>
      </c>
      <c r="F35" s="33">
        <v>7</v>
      </c>
      <c r="G35" s="33">
        <v>17</v>
      </c>
      <c r="H35" s="33">
        <v>22</v>
      </c>
      <c r="I35" s="33">
        <v>90</v>
      </c>
      <c r="J35" s="33">
        <v>132</v>
      </c>
      <c r="K35" s="33">
        <f>60-15-3</f>
        <v>42</v>
      </c>
      <c r="L35" s="33">
        <f>90-L28</f>
        <v>69</v>
      </c>
      <c r="M35" s="33">
        <f>169-M28</f>
        <v>130</v>
      </c>
      <c r="N35" s="33">
        <f>226-N28</f>
        <v>195</v>
      </c>
      <c r="O35" s="33">
        <v>241</v>
      </c>
      <c r="P35" s="33">
        <v>97</v>
      </c>
      <c r="Q35" s="33">
        <v>62</v>
      </c>
      <c r="R35" s="33">
        <v>44</v>
      </c>
      <c r="S35" s="34">
        <v>0</v>
      </c>
      <c r="T35" s="30">
        <v>0</v>
      </c>
      <c r="U35" s="33">
        <v>2</v>
      </c>
      <c r="V35" s="33">
        <v>1</v>
      </c>
      <c r="W35" s="33">
        <v>8</v>
      </c>
      <c r="X35" s="33">
        <v>266</v>
      </c>
      <c r="Y35" s="33">
        <v>311</v>
      </c>
      <c r="Z35" s="33">
        <v>214</v>
      </c>
      <c r="AA35" s="33"/>
    </row>
    <row r="36" spans="1:27" ht="12">
      <c r="A36" s="29" t="s">
        <v>146</v>
      </c>
      <c r="B36" s="33">
        <v>1006</v>
      </c>
      <c r="C36" s="33">
        <v>1670</v>
      </c>
      <c r="D36" s="33">
        <v>1633</v>
      </c>
      <c r="E36" s="33">
        <v>2573</v>
      </c>
      <c r="F36" s="33">
        <v>2843</v>
      </c>
      <c r="G36" s="33">
        <v>3146</v>
      </c>
      <c r="H36" s="33">
        <v>4533</v>
      </c>
      <c r="I36" s="33">
        <v>4745</v>
      </c>
      <c r="J36" s="33">
        <v>4625</v>
      </c>
      <c r="K36" s="33">
        <v>5415</v>
      </c>
      <c r="L36" s="33">
        <v>7901</v>
      </c>
      <c r="M36" s="33">
        <v>12474</v>
      </c>
      <c r="N36" s="33">
        <v>23897</v>
      </c>
      <c r="O36" s="33">
        <v>38540</v>
      </c>
      <c r="P36" s="33">
        <v>22165</v>
      </c>
      <c r="Q36" s="33">
        <v>28685</v>
      </c>
      <c r="R36" s="33">
        <v>24917</v>
      </c>
      <c r="S36" s="33">
        <v>28034</v>
      </c>
      <c r="T36" s="33">
        <v>27863</v>
      </c>
      <c r="U36" s="33">
        <v>32454</v>
      </c>
      <c r="V36" s="33">
        <v>33301</v>
      </c>
      <c r="W36" s="33">
        <v>43264</v>
      </c>
      <c r="X36" s="33">
        <v>82836</v>
      </c>
      <c r="Y36" s="33">
        <v>75484</v>
      </c>
      <c r="Z36" s="33">
        <v>78271</v>
      </c>
      <c r="AA36" s="33"/>
    </row>
    <row r="37" spans="1:27" ht="12">
      <c r="A37" s="29" t="s">
        <v>147</v>
      </c>
      <c r="B37" s="33"/>
      <c r="C37" s="33"/>
      <c r="D37" s="33"/>
      <c r="E37" s="33"/>
      <c r="F37" s="33"/>
      <c r="G37" s="33"/>
      <c r="H37" s="33"/>
      <c r="I37" s="33"/>
      <c r="J37" s="33"/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3">
        <v>0</v>
      </c>
      <c r="T37" s="33">
        <v>2</v>
      </c>
      <c r="U37" s="33">
        <v>0</v>
      </c>
      <c r="V37" s="33">
        <v>5</v>
      </c>
      <c r="W37" s="33">
        <v>4</v>
      </c>
      <c r="X37" s="33">
        <v>1</v>
      </c>
      <c r="Y37" s="33">
        <v>433</v>
      </c>
      <c r="Z37" s="33">
        <v>3345</v>
      </c>
      <c r="AA37" s="33"/>
    </row>
    <row r="38" spans="1:27" ht="12">
      <c r="A38" s="29" t="s">
        <v>148</v>
      </c>
      <c r="B38" s="33">
        <v>819</v>
      </c>
      <c r="C38" s="33">
        <v>1414</v>
      </c>
      <c r="D38" s="33">
        <v>1402</v>
      </c>
      <c r="E38" s="33">
        <v>2281</v>
      </c>
      <c r="F38" s="33">
        <v>2511</v>
      </c>
      <c r="G38" s="33">
        <v>2440</v>
      </c>
      <c r="H38" s="33">
        <v>3207</v>
      </c>
      <c r="I38" s="33">
        <v>2980</v>
      </c>
      <c r="J38" s="33">
        <v>3176</v>
      </c>
      <c r="K38" s="33">
        <v>3913</v>
      </c>
      <c r="L38" s="33">
        <v>5273</v>
      </c>
      <c r="M38" s="33">
        <v>5696</v>
      </c>
      <c r="N38" s="33">
        <v>9332</v>
      </c>
      <c r="O38" s="33">
        <v>9098</v>
      </c>
      <c r="P38" s="33">
        <v>9954</v>
      </c>
      <c r="Q38" s="33">
        <v>10699</v>
      </c>
      <c r="R38" s="33">
        <v>9857</v>
      </c>
      <c r="S38" s="33">
        <v>11935</v>
      </c>
      <c r="T38" s="33">
        <v>13798</v>
      </c>
      <c r="U38" s="33">
        <v>17787</v>
      </c>
      <c r="V38" s="33">
        <v>15473</v>
      </c>
      <c r="W38" s="33">
        <v>15239</v>
      </c>
      <c r="X38" s="33">
        <v>14269.045</v>
      </c>
      <c r="Y38" s="33">
        <v>17933</v>
      </c>
      <c r="Z38" s="33">
        <v>12700</v>
      </c>
      <c r="AA38" s="33"/>
    </row>
    <row r="39" spans="1:27" ht="12">
      <c r="A39" s="29" t="s">
        <v>149</v>
      </c>
      <c r="B39" s="33">
        <v>75</v>
      </c>
      <c r="C39" s="33">
        <v>24</v>
      </c>
      <c r="D39" s="33">
        <v>6</v>
      </c>
      <c r="E39" s="33">
        <v>27</v>
      </c>
      <c r="F39" s="33">
        <v>128</v>
      </c>
      <c r="G39" s="33">
        <v>133</v>
      </c>
      <c r="H39" s="33">
        <v>982</v>
      </c>
      <c r="I39" s="33">
        <v>702</v>
      </c>
      <c r="J39" s="33">
        <v>90</v>
      </c>
      <c r="K39" s="33">
        <v>2</v>
      </c>
      <c r="L39" s="33">
        <v>11</v>
      </c>
      <c r="M39" s="33">
        <v>44</v>
      </c>
      <c r="N39" s="33">
        <v>67</v>
      </c>
      <c r="O39" s="33">
        <v>433</v>
      </c>
      <c r="P39" s="33">
        <v>970</v>
      </c>
      <c r="Q39" s="33">
        <v>1520</v>
      </c>
      <c r="R39" s="33">
        <v>823</v>
      </c>
      <c r="S39" s="33">
        <v>903</v>
      </c>
      <c r="T39" s="33">
        <v>3014</v>
      </c>
      <c r="U39" s="33">
        <v>3531</v>
      </c>
      <c r="V39" s="33">
        <v>2605</v>
      </c>
      <c r="W39" s="33">
        <v>2080</v>
      </c>
      <c r="X39" s="33">
        <v>2362</v>
      </c>
      <c r="Y39" s="33">
        <v>661</v>
      </c>
      <c r="Z39" s="33">
        <v>624</v>
      </c>
      <c r="AA39" s="33"/>
    </row>
    <row r="40" spans="1:27" ht="12">
      <c r="A40" s="29" t="s">
        <v>150</v>
      </c>
      <c r="B40" s="33">
        <v>112</v>
      </c>
      <c r="C40" s="33">
        <v>232</v>
      </c>
      <c r="D40" s="33">
        <v>224</v>
      </c>
      <c r="E40" s="33">
        <v>265</v>
      </c>
      <c r="F40" s="33">
        <v>4</v>
      </c>
      <c r="G40" s="33">
        <v>95</v>
      </c>
      <c r="H40" s="33">
        <v>2</v>
      </c>
      <c r="I40" s="33">
        <v>55</v>
      </c>
      <c r="J40" s="33">
        <v>16</v>
      </c>
      <c r="K40" s="33">
        <v>278</v>
      </c>
      <c r="L40" s="33">
        <v>889</v>
      </c>
      <c r="M40" s="33">
        <v>3256</v>
      </c>
      <c r="N40" s="33">
        <v>8104</v>
      </c>
      <c r="O40" s="33">
        <v>19329</v>
      </c>
      <c r="P40" s="33">
        <v>3284</v>
      </c>
      <c r="Q40" s="33">
        <v>2504</v>
      </c>
      <c r="R40" s="33">
        <v>2103</v>
      </c>
      <c r="S40" s="33">
        <v>1</v>
      </c>
      <c r="T40" s="33">
        <v>127</v>
      </c>
      <c r="U40" s="33">
        <v>115</v>
      </c>
      <c r="V40" s="33">
        <v>1</v>
      </c>
      <c r="W40" s="33">
        <v>55</v>
      </c>
      <c r="X40" s="33">
        <v>82.092</v>
      </c>
      <c r="Y40" s="33">
        <v>719</v>
      </c>
      <c r="Z40" s="33">
        <v>1086</v>
      </c>
      <c r="AA40" s="33"/>
    </row>
    <row r="41" spans="1:27" ht="12">
      <c r="A41" s="29" t="s">
        <v>151</v>
      </c>
      <c r="B41" s="34" t="s">
        <v>91</v>
      </c>
      <c r="C41" s="34" t="s">
        <v>91</v>
      </c>
      <c r="D41" s="34" t="s">
        <v>91</v>
      </c>
      <c r="E41" s="34" t="s">
        <v>91</v>
      </c>
      <c r="F41" s="33">
        <v>145</v>
      </c>
      <c r="G41" s="33">
        <v>245</v>
      </c>
      <c r="H41" s="33">
        <v>277</v>
      </c>
      <c r="I41" s="33">
        <v>784</v>
      </c>
      <c r="J41" s="33">
        <v>1086</v>
      </c>
      <c r="K41" s="33">
        <v>497</v>
      </c>
      <c r="L41" s="33">
        <v>886</v>
      </c>
      <c r="M41" s="33">
        <v>1653</v>
      </c>
      <c r="N41" s="33">
        <v>3837</v>
      </c>
      <c r="O41" s="33">
        <v>6410</v>
      </c>
      <c r="P41" s="33">
        <v>5257</v>
      </c>
      <c r="Q41" s="33">
        <v>7668</v>
      </c>
      <c r="R41" s="33">
        <v>8039</v>
      </c>
      <c r="S41" s="33">
        <v>10413</v>
      </c>
      <c r="T41" s="33">
        <v>6862</v>
      </c>
      <c r="U41" s="33">
        <v>6880</v>
      </c>
      <c r="V41" s="33">
        <v>10341</v>
      </c>
      <c r="W41" s="33">
        <v>12617</v>
      </c>
      <c r="X41" s="33">
        <v>21848</v>
      </c>
      <c r="Y41" s="33">
        <v>10304</v>
      </c>
      <c r="Z41" s="33">
        <v>13161</v>
      </c>
      <c r="AA41" s="33"/>
    </row>
    <row r="42" spans="1:27" ht="12">
      <c r="A42" s="29" t="s">
        <v>152</v>
      </c>
      <c r="B42" s="34" t="s">
        <v>91</v>
      </c>
      <c r="C42" s="34" t="s">
        <v>91</v>
      </c>
      <c r="D42" s="34" t="s">
        <v>91</v>
      </c>
      <c r="E42" s="34" t="s">
        <v>91</v>
      </c>
      <c r="F42" s="30">
        <v>53</v>
      </c>
      <c r="G42" s="30">
        <v>231</v>
      </c>
      <c r="H42" s="30">
        <v>65</v>
      </c>
      <c r="I42" s="30">
        <v>224</v>
      </c>
      <c r="J42" s="30">
        <v>256</v>
      </c>
      <c r="K42" s="33">
        <v>724</v>
      </c>
      <c r="L42" s="33">
        <v>842</v>
      </c>
      <c r="M42" s="33">
        <v>1825</v>
      </c>
      <c r="N42" s="33">
        <v>2557</v>
      </c>
      <c r="O42" s="33">
        <v>3270</v>
      </c>
      <c r="P42" s="33">
        <v>2700</v>
      </c>
      <c r="Q42" s="33">
        <v>6294</v>
      </c>
      <c r="R42" s="33">
        <v>4095</v>
      </c>
      <c r="S42" s="33">
        <v>4782</v>
      </c>
      <c r="T42" s="33">
        <v>4059</v>
      </c>
      <c r="U42" s="33">
        <v>4141</v>
      </c>
      <c r="V42" s="33">
        <v>4847</v>
      </c>
      <c r="W42" s="33">
        <v>13228</v>
      </c>
      <c r="X42" s="33">
        <v>44248</v>
      </c>
      <c r="Y42" s="33">
        <v>45378</v>
      </c>
      <c r="Z42" s="33">
        <v>47311</v>
      </c>
      <c r="AA42" s="33"/>
    </row>
    <row r="43" spans="1:27" ht="12">
      <c r="A43" s="29" t="s">
        <v>132</v>
      </c>
      <c r="B43" s="34" t="s">
        <v>91</v>
      </c>
      <c r="C43" s="34" t="s">
        <v>91</v>
      </c>
      <c r="D43" s="33">
        <v>1</v>
      </c>
      <c r="E43" s="34" t="s">
        <v>91</v>
      </c>
      <c r="F43" s="33">
        <v>2</v>
      </c>
      <c r="G43" s="33">
        <v>2</v>
      </c>
      <c r="H43" s="34" t="s">
        <v>91</v>
      </c>
      <c r="I43" s="34" t="s">
        <v>91</v>
      </c>
      <c r="J43" s="33">
        <v>1</v>
      </c>
      <c r="K43" s="33">
        <v>1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3">
        <v>1</v>
      </c>
      <c r="U43" s="34">
        <v>0</v>
      </c>
      <c r="V43" s="33">
        <v>29</v>
      </c>
      <c r="W43" s="33">
        <v>41</v>
      </c>
      <c r="X43" s="33">
        <v>27</v>
      </c>
      <c r="Y43" s="33">
        <v>56</v>
      </c>
      <c r="Z43" s="33">
        <v>43</v>
      </c>
      <c r="AA43" s="33"/>
    </row>
    <row r="44" spans="1:27" ht="12">
      <c r="A44" s="29" t="s">
        <v>153</v>
      </c>
      <c r="B44" s="34" t="s">
        <v>91</v>
      </c>
      <c r="C44" s="33">
        <v>380</v>
      </c>
      <c r="D44" s="33">
        <v>360</v>
      </c>
      <c r="E44" s="33">
        <v>238</v>
      </c>
      <c r="F44" s="33">
        <v>88</v>
      </c>
      <c r="G44" s="33">
        <v>161</v>
      </c>
      <c r="H44" s="33">
        <v>170</v>
      </c>
      <c r="I44" s="33">
        <v>157</v>
      </c>
      <c r="J44" s="33">
        <v>136</v>
      </c>
      <c r="K44" s="33">
        <v>115</v>
      </c>
      <c r="L44" s="33">
        <v>544</v>
      </c>
      <c r="M44" s="33">
        <v>543</v>
      </c>
      <c r="N44" s="33">
        <v>776</v>
      </c>
      <c r="O44" s="33">
        <v>860</v>
      </c>
      <c r="P44" s="33">
        <v>701</v>
      </c>
      <c r="Q44" s="33">
        <v>997</v>
      </c>
      <c r="R44" s="33">
        <v>834</v>
      </c>
      <c r="S44" s="33">
        <v>1059</v>
      </c>
      <c r="T44" s="33">
        <v>881</v>
      </c>
      <c r="X44" s="33">
        <v>4318</v>
      </c>
      <c r="Y44" s="33">
        <v>4515</v>
      </c>
      <c r="Z44" s="33">
        <v>1673</v>
      </c>
      <c r="AA44" s="33"/>
    </row>
    <row r="45" spans="1:27" ht="12">
      <c r="A45" s="29" t="s">
        <v>154</v>
      </c>
      <c r="B45" s="34" t="s">
        <v>91</v>
      </c>
      <c r="C45" s="33">
        <v>74</v>
      </c>
      <c r="D45" s="33">
        <v>28</v>
      </c>
      <c r="E45" s="33">
        <v>22</v>
      </c>
      <c r="F45" s="33">
        <v>536</v>
      </c>
      <c r="G45" s="33">
        <v>405</v>
      </c>
      <c r="H45" s="33">
        <v>358</v>
      </c>
      <c r="I45" s="34" t="s">
        <v>91</v>
      </c>
      <c r="J45" s="34" t="s">
        <v>91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/>
    </row>
    <row r="46" spans="1:27" ht="12">
      <c r="A46" s="29" t="s">
        <v>155</v>
      </c>
      <c r="B46" s="34" t="s">
        <v>91</v>
      </c>
      <c r="C46" s="33">
        <v>60</v>
      </c>
      <c r="D46" s="33">
        <v>116</v>
      </c>
      <c r="E46" s="33">
        <v>903</v>
      </c>
      <c r="F46" s="33">
        <v>763</v>
      </c>
      <c r="G46" s="33">
        <v>598</v>
      </c>
      <c r="H46" s="33">
        <v>434</v>
      </c>
      <c r="I46" s="33">
        <v>461</v>
      </c>
      <c r="J46" s="33">
        <v>685</v>
      </c>
      <c r="K46" s="33">
        <v>1417</v>
      </c>
      <c r="L46" s="33">
        <v>1497</v>
      </c>
      <c r="M46" s="33">
        <v>1756</v>
      </c>
      <c r="N46" s="33">
        <v>2129</v>
      </c>
      <c r="O46" s="33">
        <v>2218</v>
      </c>
      <c r="P46" s="33">
        <v>3322</v>
      </c>
      <c r="Q46" s="33">
        <v>3889</v>
      </c>
      <c r="R46" s="33">
        <v>3101</v>
      </c>
      <c r="S46" s="33">
        <v>621</v>
      </c>
      <c r="T46" s="33">
        <v>253</v>
      </c>
      <c r="U46" s="33" t="e">
        <f>NA()</f>
        <v>#N/A</v>
      </c>
      <c r="V46" s="33" t="e">
        <f>NA()</f>
        <v>#N/A</v>
      </c>
      <c r="W46" s="33" t="e">
        <f>NA()</f>
        <v>#N/A</v>
      </c>
      <c r="X46" s="33">
        <v>686</v>
      </c>
      <c r="Y46" s="33">
        <v>759</v>
      </c>
      <c r="Z46" s="33">
        <v>585</v>
      </c>
      <c r="AA46" s="33"/>
    </row>
    <row r="47" spans="1:23" ht="12">
      <c r="A47" s="29" t="s">
        <v>104</v>
      </c>
      <c r="U47" s="33">
        <v>1324</v>
      </c>
      <c r="V47" s="33">
        <v>3552</v>
      </c>
      <c r="W47" s="33">
        <v>14048</v>
      </c>
    </row>
    <row r="48" ht="12">
      <c r="A48" s="29"/>
    </row>
    <row r="49" ht="12">
      <c r="A49" s="29" t="s">
        <v>105</v>
      </c>
    </row>
    <row r="50" ht="12">
      <c r="A50" s="29" t="s">
        <v>106</v>
      </c>
    </row>
    <row r="51" ht="12">
      <c r="A51" s="29" t="s">
        <v>107</v>
      </c>
    </row>
    <row r="52" spans="1:15" ht="12">
      <c r="A52" s="29" t="s">
        <v>108</v>
      </c>
      <c r="O52" s="33"/>
    </row>
    <row r="53" spans="1:15" ht="12">
      <c r="A53" s="29" t="s">
        <v>109</v>
      </c>
      <c r="O53" s="33"/>
    </row>
    <row r="54" spans="1:15" ht="12">
      <c r="A54" s="29" t="s">
        <v>110</v>
      </c>
      <c r="O54" s="33"/>
    </row>
    <row r="55" spans="1:15" ht="12">
      <c r="A55" s="29" t="s">
        <v>111</v>
      </c>
      <c r="O55" s="33"/>
    </row>
    <row r="56" ht="12">
      <c r="O56" s="33"/>
    </row>
    <row r="57" spans="1:15" ht="12">
      <c r="A57" s="29" t="s">
        <v>112</v>
      </c>
      <c r="O57" s="33"/>
    </row>
    <row r="58" spans="1:15" ht="12">
      <c r="A58" s="29"/>
      <c r="O58" s="33"/>
    </row>
    <row r="59" spans="1:15" ht="12">
      <c r="A59" s="29"/>
      <c r="O59" s="33"/>
    </row>
    <row r="60" spans="1:15" ht="12">
      <c r="A60" s="29"/>
      <c r="O60" s="33"/>
    </row>
    <row r="61" spans="1:15" ht="12">
      <c r="A61" s="29"/>
      <c r="O61" s="33"/>
    </row>
    <row r="62" spans="1:15" ht="12">
      <c r="A62" s="29"/>
      <c r="O62" s="33"/>
    </row>
    <row r="63" spans="1:15" ht="12">
      <c r="A63" s="29"/>
      <c r="O63" s="33"/>
    </row>
    <row r="64" spans="1:15" ht="12">
      <c r="A64" s="29"/>
      <c r="O64" s="33"/>
    </row>
    <row r="65" spans="1:15" ht="12">
      <c r="A65" s="29"/>
      <c r="O65" s="33"/>
    </row>
    <row r="66" spans="1:15" ht="12">
      <c r="A66" s="29"/>
      <c r="O66" s="33"/>
    </row>
    <row r="67" spans="1:15" ht="12">
      <c r="A67" s="29"/>
      <c r="O67" s="33"/>
    </row>
    <row r="68" spans="1:15" ht="12">
      <c r="A68" s="29"/>
      <c r="O68" s="33"/>
    </row>
    <row r="69" spans="1:15" ht="12">
      <c r="A69" s="29"/>
      <c r="O69" s="33"/>
    </row>
    <row r="70" spans="1:15" ht="12">
      <c r="A70" s="29"/>
      <c r="O70" s="33"/>
    </row>
    <row r="71" spans="1:15" ht="12">
      <c r="A71" s="29"/>
      <c r="O71" s="33"/>
    </row>
    <row r="72" spans="1:15" ht="12">
      <c r="A72" s="29"/>
      <c r="O72" s="33"/>
    </row>
    <row r="73" spans="1:15" ht="12">
      <c r="A73" s="29"/>
      <c r="O73" s="33"/>
    </row>
    <row r="74" spans="1:15" ht="12">
      <c r="A74" s="29"/>
      <c r="O74" s="33"/>
    </row>
    <row r="75" ht="12">
      <c r="A75" s="29"/>
    </row>
    <row r="76" spans="1:15" ht="12">
      <c r="A76" s="29"/>
      <c r="O76" s="33"/>
    </row>
    <row r="77" spans="1:15" ht="12">
      <c r="A77" s="29"/>
      <c r="O77" s="33"/>
    </row>
    <row r="78" spans="1:15" ht="12">
      <c r="A78" s="29"/>
      <c r="O78" s="33"/>
    </row>
    <row r="79" spans="1:15" ht="12">
      <c r="A79" s="29"/>
      <c r="O79" s="33"/>
    </row>
    <row r="80" spans="1:15" ht="12">
      <c r="A80" s="29" t="s">
        <v>156</v>
      </c>
      <c r="L80" s="33"/>
      <c r="M80" s="33"/>
      <c r="N80" s="33"/>
      <c r="O80" s="33"/>
    </row>
    <row r="81" spans="12:15" ht="12">
      <c r="L81" s="33"/>
      <c r="M81" s="33"/>
      <c r="N81" s="33"/>
      <c r="O81" s="33"/>
    </row>
    <row r="82" spans="12:15" ht="12">
      <c r="L82" s="33"/>
      <c r="M82" s="33"/>
      <c r="N82" s="33"/>
      <c r="O82" s="33"/>
    </row>
    <row r="84" spans="12:15" ht="12">
      <c r="L84" s="33"/>
      <c r="M84" s="33"/>
      <c r="N84" s="33"/>
      <c r="O84" s="33"/>
    </row>
    <row r="85" spans="12:15" ht="12">
      <c r="L85" s="33"/>
      <c r="M85" s="33"/>
      <c r="N85" s="33"/>
      <c r="O85" s="33"/>
    </row>
    <row r="86" spans="12:15" ht="12">
      <c r="L86" s="33"/>
      <c r="M86" s="33"/>
      <c r="N86" s="33"/>
      <c r="O86" s="33"/>
    </row>
    <row r="87" spans="12:15" ht="12">
      <c r="L87" s="33"/>
      <c r="M87" s="33"/>
      <c r="N87" s="33"/>
      <c r="O87" s="33"/>
    </row>
    <row r="88" spans="12:15" ht="12">
      <c r="L88" s="33"/>
      <c r="M88" s="33"/>
      <c r="N88" s="33"/>
      <c r="O88" s="33"/>
    </row>
    <row r="89" spans="12:15" ht="12">
      <c r="L89" s="33"/>
      <c r="M89" s="33"/>
      <c r="N89" s="33"/>
      <c r="O89" s="33"/>
    </row>
    <row r="90" spans="12:15" ht="12">
      <c r="L90" s="33"/>
      <c r="M90" s="33"/>
      <c r="N90" s="33"/>
      <c r="O90" s="33"/>
    </row>
    <row r="91" spans="12:15" ht="12">
      <c r="L91" s="33"/>
      <c r="M91" s="33"/>
      <c r="N91" s="33"/>
      <c r="O91" s="33"/>
    </row>
    <row r="92" spans="12:15" ht="12">
      <c r="L92" s="33"/>
      <c r="M92" s="33"/>
      <c r="N92" s="33"/>
      <c r="O92" s="33"/>
    </row>
    <row r="93" spans="12:15" ht="12">
      <c r="L93" s="33"/>
      <c r="M93" s="33"/>
      <c r="N93" s="33"/>
      <c r="O93" s="33"/>
    </row>
    <row r="94" spans="12:15" ht="12">
      <c r="L94" s="33"/>
      <c r="M94" s="33"/>
      <c r="N94" s="33"/>
      <c r="O94" s="3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Y93"/>
  <sheetViews>
    <sheetView showGridLines="0" zoomScalePageLayoutView="0" workbookViewId="0" topLeftCell="A1">
      <pane xSplit="1" ySplit="6" topLeftCell="K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2" width="9.8515625" style="27" hidden="1" customWidth="1"/>
    <col min="3" max="10" width="12.140625" style="27" hidden="1" customWidth="1"/>
    <col min="11" max="14" width="12.140625" style="27" customWidth="1"/>
    <col min="15" max="24" width="11.00390625" style="27" customWidth="1"/>
    <col min="25" max="16384" width="11.00390625" style="27" customWidth="1"/>
  </cols>
  <sheetData>
    <row r="2" spans="17:51" ht="12">
      <c r="Q2" s="28" t="s">
        <v>57</v>
      </c>
      <c r="AY2" s="29" t="s">
        <v>58</v>
      </c>
    </row>
    <row r="3" spans="17:51" ht="12">
      <c r="Q3" s="28" t="s">
        <v>59</v>
      </c>
      <c r="AY3" s="29" t="s">
        <v>60</v>
      </c>
    </row>
    <row r="4" spans="17:51" ht="12">
      <c r="Q4" s="28" t="s">
        <v>61</v>
      </c>
      <c r="AY4" s="29" t="s">
        <v>62</v>
      </c>
    </row>
    <row r="6" spans="1:27" ht="12">
      <c r="A6" s="29" t="s">
        <v>63</v>
      </c>
      <c r="B6" s="30">
        <v>1952</v>
      </c>
      <c r="C6" s="30">
        <v>1955</v>
      </c>
      <c r="D6" s="30">
        <v>1960</v>
      </c>
      <c r="E6" s="30">
        <v>1965</v>
      </c>
      <c r="F6" s="30">
        <v>1970</v>
      </c>
      <c r="G6" s="30">
        <v>1971</v>
      </c>
      <c r="H6" s="30">
        <v>1972</v>
      </c>
      <c r="I6" s="30">
        <v>1973</v>
      </c>
      <c r="J6" s="30">
        <v>1974</v>
      </c>
      <c r="K6" s="30">
        <v>1975</v>
      </c>
      <c r="L6" s="30">
        <v>1976</v>
      </c>
      <c r="M6" s="30">
        <v>1977</v>
      </c>
      <c r="N6" s="30">
        <v>1978</v>
      </c>
      <c r="O6" s="30">
        <v>1979</v>
      </c>
      <c r="P6" s="30">
        <v>1980</v>
      </c>
      <c r="Q6" s="30">
        <v>1981</v>
      </c>
      <c r="R6" s="30">
        <v>1982</v>
      </c>
      <c r="S6" s="30">
        <v>1983</v>
      </c>
      <c r="T6" s="30">
        <v>1984</v>
      </c>
      <c r="U6" s="30">
        <v>1985</v>
      </c>
      <c r="V6" s="31">
        <v>1986</v>
      </c>
      <c r="W6" s="31">
        <v>1987</v>
      </c>
      <c r="X6" s="32">
        <v>1988</v>
      </c>
      <c r="Y6" s="32">
        <v>1989</v>
      </c>
      <c r="Z6" s="32">
        <v>1990</v>
      </c>
      <c r="AA6" s="32"/>
    </row>
    <row r="7" spans="8:21" ht="12">
      <c r="H7" s="28" t="s">
        <v>64</v>
      </c>
      <c r="U7" s="28" t="s">
        <v>64</v>
      </c>
    </row>
    <row r="8" spans="1:27" ht="12">
      <c r="A8" s="29" t="s">
        <v>65</v>
      </c>
      <c r="B8" s="33">
        <v>262000</v>
      </c>
      <c r="C8" s="33">
        <v>301305</v>
      </c>
      <c r="D8" s="33">
        <v>299742</v>
      </c>
      <c r="E8" s="33">
        <v>312798</v>
      </c>
      <c r="F8" s="33">
        <v>477192</v>
      </c>
      <c r="G8" s="33">
        <v>422766</v>
      </c>
      <c r="H8" s="33">
        <v>317236</v>
      </c>
      <c r="I8" s="33">
        <v>325681</v>
      </c>
      <c r="J8" s="33">
        <v>250491</v>
      </c>
      <c r="K8" s="33">
        <v>256058</v>
      </c>
      <c r="L8" s="33">
        <v>340161</v>
      </c>
      <c r="M8" s="33">
        <v>394148</v>
      </c>
      <c r="N8" s="33">
        <v>465625</v>
      </c>
      <c r="O8" s="33">
        <v>570650</v>
      </c>
      <c r="P8" s="33">
        <v>500191</v>
      </c>
      <c r="Q8" s="33">
        <v>500030</v>
      </c>
      <c r="R8" s="33">
        <v>505743</v>
      </c>
      <c r="S8" s="33">
        <v>457306</v>
      </c>
      <c r="T8" s="33">
        <f>T9+T44</f>
        <v>450583</v>
      </c>
      <c r="U8" s="33">
        <f>468219+U44</f>
        <v>468497</v>
      </c>
      <c r="V8" s="33">
        <v>515999</v>
      </c>
      <c r="W8" s="33">
        <v>499727</v>
      </c>
      <c r="X8" s="33" t="e">
        <f>NA()</f>
        <v>#N/A</v>
      </c>
      <c r="Y8" s="33" t="e">
        <f>NA()</f>
        <v>#N/A</v>
      </c>
      <c r="Z8" s="33"/>
      <c r="AA8" s="33"/>
    </row>
    <row r="9" spans="1:27" ht="12">
      <c r="A9" s="29" t="s">
        <v>66</v>
      </c>
      <c r="B9" s="33">
        <v>250368</v>
      </c>
      <c r="C9" s="33">
        <v>289937</v>
      </c>
      <c r="D9" s="33">
        <v>287168</v>
      </c>
      <c r="E9" s="33">
        <v>304467</v>
      </c>
      <c r="F9" s="33">
        <v>474854</v>
      </c>
      <c r="G9" s="33">
        <v>420543</v>
      </c>
      <c r="H9" s="33">
        <v>315553</v>
      </c>
      <c r="I9" s="33">
        <v>324684</v>
      </c>
      <c r="J9" s="33">
        <v>249692</v>
      </c>
      <c r="K9" s="33">
        <v>255576</v>
      </c>
      <c r="L9" s="33">
        <v>339209</v>
      </c>
      <c r="M9" s="33">
        <v>392784</v>
      </c>
      <c r="N9" s="33">
        <v>463959</v>
      </c>
      <c r="O9" s="33">
        <v>569108</v>
      </c>
      <c r="P9" s="33">
        <v>499199</v>
      </c>
      <c r="Q9" s="33">
        <v>498721</v>
      </c>
      <c r="R9" s="33">
        <v>504458</v>
      </c>
      <c r="S9" s="33">
        <v>455839</v>
      </c>
      <c r="T9" s="33">
        <f>T10+T22+T36</f>
        <v>449316</v>
      </c>
      <c r="U9" s="33">
        <f>U10+U22+U36</f>
        <v>468219</v>
      </c>
      <c r="V9" s="33">
        <v>515464</v>
      </c>
      <c r="W9" s="33">
        <v>499086</v>
      </c>
      <c r="X9" s="33">
        <v>561209</v>
      </c>
      <c r="Y9" s="33">
        <v>522032</v>
      </c>
      <c r="Z9" s="33">
        <v>545762</v>
      </c>
      <c r="AA9" s="33"/>
    </row>
    <row r="10" spans="1:27" ht="12">
      <c r="A10" s="29" t="s">
        <v>67</v>
      </c>
      <c r="B10" s="33">
        <v>201367</v>
      </c>
      <c r="C10" s="33">
        <v>250923</v>
      </c>
      <c r="D10" s="33">
        <v>265034</v>
      </c>
      <c r="E10" s="33">
        <v>275472</v>
      </c>
      <c r="F10" s="33">
        <v>306597</v>
      </c>
      <c r="G10" s="33">
        <v>270455</v>
      </c>
      <c r="H10" s="33">
        <v>238168</v>
      </c>
      <c r="I10" s="33">
        <v>250538</v>
      </c>
      <c r="J10" s="33">
        <v>188885</v>
      </c>
      <c r="K10" s="33">
        <v>193977</v>
      </c>
      <c r="L10" s="33">
        <v>256223</v>
      </c>
      <c r="M10" s="33">
        <v>278262</v>
      </c>
      <c r="N10" s="33">
        <v>324984</v>
      </c>
      <c r="O10" s="33">
        <v>374225</v>
      </c>
      <c r="P10" s="33">
        <v>380575</v>
      </c>
      <c r="Q10" s="33">
        <v>392846</v>
      </c>
      <c r="R10" s="33">
        <v>425606</v>
      </c>
      <c r="S10" s="33">
        <v>388675</v>
      </c>
      <c r="T10" s="33">
        <v>371546</v>
      </c>
      <c r="U10" s="33">
        <v>386313</v>
      </c>
      <c r="V10" s="33">
        <v>398633</v>
      </c>
      <c r="W10" s="33">
        <v>394649</v>
      </c>
      <c r="X10" s="33">
        <v>383221</v>
      </c>
      <c r="Y10" s="33">
        <v>347651</v>
      </c>
      <c r="Z10" s="33">
        <v>336572</v>
      </c>
      <c r="AA10" s="33"/>
    </row>
    <row r="11" spans="1:27" ht="12">
      <c r="A11" s="29" t="s">
        <v>68</v>
      </c>
      <c r="B11" s="33">
        <v>127</v>
      </c>
      <c r="C11" s="33">
        <v>146</v>
      </c>
      <c r="D11" s="33">
        <v>261</v>
      </c>
      <c r="E11" s="33">
        <v>959</v>
      </c>
      <c r="F11" s="33">
        <v>1092</v>
      </c>
      <c r="G11" s="33">
        <v>2891</v>
      </c>
      <c r="H11" s="33">
        <v>2123</v>
      </c>
      <c r="I11" s="33">
        <v>2229</v>
      </c>
      <c r="J11" s="33">
        <v>2307</v>
      </c>
      <c r="K11" s="33">
        <v>1527</v>
      </c>
      <c r="L11" s="33">
        <v>2724</v>
      </c>
      <c r="M11" s="33">
        <v>2187</v>
      </c>
      <c r="N11" s="33">
        <v>1843</v>
      </c>
      <c r="O11" s="33">
        <v>2107</v>
      </c>
      <c r="P11" s="33">
        <v>2184</v>
      </c>
      <c r="Q11" s="33">
        <v>2815</v>
      </c>
      <c r="R11" s="33">
        <v>3308</v>
      </c>
      <c r="S11" s="33">
        <v>3579</v>
      </c>
      <c r="T11" s="33">
        <v>1728</v>
      </c>
      <c r="U11" s="33">
        <v>1728</v>
      </c>
      <c r="V11" s="33">
        <v>1744</v>
      </c>
      <c r="W11" s="33">
        <v>1546</v>
      </c>
      <c r="X11" s="33">
        <v>1031</v>
      </c>
      <c r="Y11" s="33">
        <v>1131</v>
      </c>
      <c r="Z11" s="33">
        <v>657</v>
      </c>
      <c r="AA11" s="33"/>
    </row>
    <row r="12" spans="1:27" ht="12">
      <c r="A12" s="29" t="s">
        <v>69</v>
      </c>
      <c r="B12" s="33">
        <v>173896</v>
      </c>
      <c r="C12" s="33">
        <v>205018</v>
      </c>
      <c r="D12" s="33">
        <v>221174</v>
      </c>
      <c r="E12" s="33">
        <v>187901</v>
      </c>
      <c r="F12" s="33">
        <v>152930</v>
      </c>
      <c r="G12" s="33">
        <v>139731</v>
      </c>
      <c r="H12" s="33">
        <v>116043</v>
      </c>
      <c r="I12" s="33">
        <v>96931</v>
      </c>
      <c r="J12" s="33">
        <v>83300</v>
      </c>
      <c r="K12" s="33">
        <v>77523</v>
      </c>
      <c r="L12" s="33">
        <v>119567</v>
      </c>
      <c r="M12" s="33">
        <v>142001</v>
      </c>
      <c r="N12" s="33">
        <v>172710</v>
      </c>
      <c r="O12" s="33">
        <v>216409</v>
      </c>
      <c r="P12" s="33">
        <v>250056</v>
      </c>
      <c r="Q12" s="33">
        <v>245374</v>
      </c>
      <c r="R12" s="33">
        <v>301592</v>
      </c>
      <c r="S12" s="33">
        <v>295046</v>
      </c>
      <c r="T12" s="33">
        <v>275747</v>
      </c>
      <c r="U12" s="33">
        <v>270693</v>
      </c>
      <c r="V12" s="33">
        <v>282604</v>
      </c>
      <c r="W12" s="33">
        <v>280484</v>
      </c>
      <c r="X12" s="33">
        <v>296319</v>
      </c>
      <c r="Y12" s="33">
        <v>262044</v>
      </c>
      <c r="Z12" s="33">
        <v>245654</v>
      </c>
      <c r="AA12" s="33"/>
    </row>
    <row r="13" spans="1:27" ht="12">
      <c r="A13" s="29" t="s">
        <v>70</v>
      </c>
      <c r="B13" s="33">
        <v>4114</v>
      </c>
      <c r="C13" s="33">
        <v>28085</v>
      </c>
      <c r="D13" s="33">
        <v>13946</v>
      </c>
      <c r="E13" s="33">
        <v>3346</v>
      </c>
      <c r="F13" s="33">
        <v>2071</v>
      </c>
      <c r="G13" s="33">
        <v>1609</v>
      </c>
      <c r="H13" s="33">
        <v>820</v>
      </c>
      <c r="I13" s="33">
        <v>644</v>
      </c>
      <c r="J13" s="33">
        <v>406</v>
      </c>
      <c r="K13" s="33">
        <v>288</v>
      </c>
      <c r="L13" s="33">
        <v>247</v>
      </c>
      <c r="M13" s="33">
        <v>671</v>
      </c>
      <c r="N13" s="33">
        <v>2133</v>
      </c>
      <c r="O13" s="33">
        <v>1235</v>
      </c>
      <c r="P13" s="33">
        <v>2375</v>
      </c>
      <c r="Q13" s="33">
        <v>6092</v>
      </c>
      <c r="R13" s="33">
        <v>1802</v>
      </c>
      <c r="S13" s="33">
        <v>715</v>
      </c>
      <c r="T13" s="33">
        <v>1255</v>
      </c>
      <c r="U13" s="33">
        <v>2879</v>
      </c>
      <c r="V13" s="33">
        <v>5390</v>
      </c>
      <c r="W13" s="33">
        <v>3542</v>
      </c>
      <c r="X13" s="33">
        <v>5431</v>
      </c>
      <c r="Y13" s="33">
        <v>3730</v>
      </c>
      <c r="Z13" s="33">
        <v>1938</v>
      </c>
      <c r="AA13" s="33"/>
    </row>
    <row r="14" spans="1:27" ht="12">
      <c r="A14" s="29" t="s">
        <v>71</v>
      </c>
      <c r="B14" s="33">
        <v>135</v>
      </c>
      <c r="C14" s="33">
        <v>229</v>
      </c>
      <c r="D14" s="33">
        <v>243</v>
      </c>
      <c r="E14" s="33">
        <v>405</v>
      </c>
      <c r="F14" s="33">
        <v>431</v>
      </c>
      <c r="G14" s="33">
        <v>316</v>
      </c>
      <c r="H14" s="33">
        <v>233</v>
      </c>
      <c r="I14" s="33">
        <v>427</v>
      </c>
      <c r="J14" s="33">
        <v>371</v>
      </c>
      <c r="K14" s="33">
        <v>373</v>
      </c>
      <c r="L14" s="33">
        <v>331</v>
      </c>
      <c r="M14" s="33">
        <v>475</v>
      </c>
      <c r="N14" s="33">
        <v>343</v>
      </c>
      <c r="O14" s="33">
        <v>422</v>
      </c>
      <c r="P14" s="33">
        <v>371</v>
      </c>
      <c r="Q14" s="33">
        <v>296</v>
      </c>
      <c r="R14" s="33">
        <v>554</v>
      </c>
      <c r="S14" s="33">
        <v>237</v>
      </c>
      <c r="T14" s="33">
        <v>279</v>
      </c>
      <c r="U14" s="33">
        <v>792</v>
      </c>
      <c r="V14" s="33">
        <v>944</v>
      </c>
      <c r="W14" s="33">
        <v>513</v>
      </c>
      <c r="X14" s="33">
        <v>268</v>
      </c>
      <c r="Y14" s="33">
        <v>269</v>
      </c>
      <c r="Z14" s="33">
        <v>303</v>
      </c>
      <c r="AA14" s="33"/>
    </row>
    <row r="15" spans="1:27" ht="12">
      <c r="A15" s="29" t="s">
        <v>72</v>
      </c>
      <c r="B15" s="33">
        <v>8592</v>
      </c>
      <c r="C15" s="33">
        <v>8694</v>
      </c>
      <c r="D15" s="33">
        <v>19693</v>
      </c>
      <c r="E15" s="33">
        <v>44684</v>
      </c>
      <c r="F15" s="33">
        <v>94869</v>
      </c>
      <c r="G15" s="33">
        <v>86245</v>
      </c>
      <c r="H15" s="33">
        <v>80728</v>
      </c>
      <c r="I15" s="33">
        <v>91419</v>
      </c>
      <c r="J15" s="33">
        <v>70362</v>
      </c>
      <c r="K15" s="33">
        <v>64288</v>
      </c>
      <c r="L15" s="33">
        <v>82607</v>
      </c>
      <c r="M15" s="33">
        <v>81368</v>
      </c>
      <c r="N15" s="33">
        <v>81364</v>
      </c>
      <c r="O15" s="33">
        <v>81005</v>
      </c>
      <c r="P15" s="33">
        <v>71985</v>
      </c>
      <c r="Q15" s="33">
        <v>78690</v>
      </c>
      <c r="R15" s="33">
        <v>70293</v>
      </c>
      <c r="S15" s="33">
        <v>51662</v>
      </c>
      <c r="T15" s="33">
        <v>51233</v>
      </c>
      <c r="U15" s="33">
        <v>63743</v>
      </c>
      <c r="V15" s="33">
        <v>63107</v>
      </c>
      <c r="W15" s="33">
        <v>62393</v>
      </c>
      <c r="X15" s="33">
        <v>50455</v>
      </c>
      <c r="Y15" s="33">
        <v>48259</v>
      </c>
      <c r="Z15" s="33">
        <v>41450</v>
      </c>
      <c r="AA15" s="33"/>
    </row>
    <row r="16" spans="1:27" ht="12">
      <c r="A16" s="29" t="s">
        <v>73</v>
      </c>
      <c r="B16" s="33">
        <v>13863</v>
      </c>
      <c r="C16" s="33">
        <v>7939</v>
      </c>
      <c r="D16" s="33">
        <v>8625</v>
      </c>
      <c r="E16" s="33">
        <v>30279</v>
      </c>
      <c r="F16" s="33">
        <v>41602</v>
      </c>
      <c r="G16" s="33">
        <v>27179</v>
      </c>
      <c r="H16" s="33">
        <v>27903</v>
      </c>
      <c r="I16" s="33">
        <v>50036</v>
      </c>
      <c r="J16" s="33">
        <v>24753</v>
      </c>
      <c r="K16" s="33">
        <v>40932</v>
      </c>
      <c r="L16" s="33">
        <v>40075</v>
      </c>
      <c r="M16" s="33">
        <v>31077</v>
      </c>
      <c r="N16" s="33">
        <v>39129</v>
      </c>
      <c r="O16" s="33">
        <v>38145</v>
      </c>
      <c r="P16" s="33">
        <v>18235</v>
      </c>
      <c r="Q16" s="33">
        <v>32624</v>
      </c>
      <c r="R16" s="33">
        <v>26219</v>
      </c>
      <c r="S16" s="33">
        <v>17458</v>
      </c>
      <c r="T16" s="33">
        <v>19604</v>
      </c>
      <c r="U16" s="33">
        <v>28338</v>
      </c>
      <c r="V16" s="33">
        <v>26251</v>
      </c>
      <c r="W16" s="33">
        <v>23042</v>
      </c>
      <c r="X16" s="33">
        <v>17253</v>
      </c>
      <c r="Y16" s="33">
        <v>15981</v>
      </c>
      <c r="Z16" s="33">
        <v>26752</v>
      </c>
      <c r="AA16" s="33"/>
    </row>
    <row r="17" spans="1:27" ht="12">
      <c r="A17" s="29" t="s">
        <v>74</v>
      </c>
      <c r="B17" s="33">
        <v>439</v>
      </c>
      <c r="C17" s="33">
        <v>722</v>
      </c>
      <c r="D17" s="33">
        <v>626</v>
      </c>
      <c r="E17" s="33">
        <v>7463</v>
      </c>
      <c r="F17" s="33">
        <v>12930</v>
      </c>
      <c r="G17" s="33">
        <v>11203</v>
      </c>
      <c r="H17" s="33">
        <v>9236</v>
      </c>
      <c r="I17" s="33">
        <v>7044</v>
      </c>
      <c r="J17" s="33">
        <v>6016</v>
      </c>
      <c r="K17" s="33">
        <v>8100</v>
      </c>
      <c r="L17" s="33">
        <v>9748</v>
      </c>
      <c r="M17" s="33">
        <v>19022</v>
      </c>
      <c r="N17" s="33">
        <v>25582</v>
      </c>
      <c r="O17" s="33">
        <v>32216</v>
      </c>
      <c r="P17" s="33">
        <v>33360</v>
      </c>
      <c r="Q17" s="33">
        <v>24586</v>
      </c>
      <c r="R17" s="33">
        <v>19896</v>
      </c>
      <c r="S17" s="33">
        <v>18445</v>
      </c>
      <c r="T17" s="33">
        <v>19807</v>
      </c>
      <c r="U17" s="33">
        <v>14763</v>
      </c>
      <c r="V17" s="33">
        <v>11557</v>
      </c>
      <c r="W17" s="33">
        <v>17386</v>
      </c>
      <c r="X17" s="33">
        <v>8836</v>
      </c>
      <c r="Y17" s="33">
        <v>12227</v>
      </c>
      <c r="Z17" s="33">
        <v>16986</v>
      </c>
      <c r="AA17" s="33"/>
    </row>
    <row r="18" spans="1:27" ht="12">
      <c r="A18" s="29" t="s">
        <v>75</v>
      </c>
      <c r="B18" s="33"/>
      <c r="C18" s="33"/>
      <c r="D18" s="33"/>
      <c r="E18" s="33"/>
      <c r="F18" s="33"/>
      <c r="G18" s="33"/>
      <c r="H18" s="33"/>
      <c r="I18" s="33"/>
      <c r="J18" s="33"/>
      <c r="K18" s="33">
        <v>806</v>
      </c>
      <c r="L18" s="33">
        <v>814</v>
      </c>
      <c r="M18" s="33">
        <v>1162</v>
      </c>
      <c r="N18" s="33">
        <v>1219</v>
      </c>
      <c r="O18" s="33">
        <v>1245</v>
      </c>
      <c r="P18" s="33">
        <v>921</v>
      </c>
      <c r="Q18" s="33">
        <v>1133</v>
      </c>
      <c r="R18" s="33">
        <v>855</v>
      </c>
      <c r="S18" s="33">
        <v>455</v>
      </c>
      <c r="T18" s="33">
        <v>623</v>
      </c>
      <c r="U18" s="33">
        <v>832</v>
      </c>
      <c r="V18" s="33">
        <v>1507</v>
      </c>
      <c r="W18" s="33">
        <v>911</v>
      </c>
      <c r="X18" s="33">
        <v>532</v>
      </c>
      <c r="Y18" s="33">
        <v>497</v>
      </c>
      <c r="Z18" s="33">
        <v>601</v>
      </c>
      <c r="AA18" s="33"/>
    </row>
    <row r="19" spans="1:27" ht="12">
      <c r="A19" s="29" t="s">
        <v>76</v>
      </c>
      <c r="B19" s="33"/>
      <c r="C19" s="33"/>
      <c r="D19" s="33"/>
      <c r="E19" s="33"/>
      <c r="F19" s="33"/>
      <c r="G19" s="33"/>
      <c r="H19" s="33"/>
      <c r="I19" s="33"/>
      <c r="J19" s="33"/>
      <c r="K19" s="33">
        <v>138</v>
      </c>
      <c r="L19" s="33">
        <v>89</v>
      </c>
      <c r="M19" s="33">
        <v>271</v>
      </c>
      <c r="N19" s="33">
        <v>419</v>
      </c>
      <c r="O19" s="33">
        <v>900</v>
      </c>
      <c r="P19" s="33">
        <v>1010</v>
      </c>
      <c r="Q19" s="33">
        <v>1041</v>
      </c>
      <c r="R19" s="33">
        <v>1064</v>
      </c>
      <c r="S19" s="33">
        <v>1074</v>
      </c>
      <c r="T19" s="33">
        <v>1265</v>
      </c>
      <c r="U19" s="33">
        <v>2531</v>
      </c>
      <c r="V19" s="33">
        <v>5487</v>
      </c>
      <c r="W19" s="33">
        <v>4737</v>
      </c>
      <c r="X19" s="33">
        <v>3063</v>
      </c>
      <c r="Y19" s="33">
        <v>3470</v>
      </c>
      <c r="Z19" s="33">
        <v>1818</v>
      </c>
      <c r="AA19" s="33"/>
    </row>
    <row r="20" spans="1:27" ht="12">
      <c r="A20" s="29" t="s">
        <v>77</v>
      </c>
      <c r="B20" s="33"/>
      <c r="C20" s="33"/>
      <c r="D20" s="33"/>
      <c r="E20" s="33"/>
      <c r="F20" s="33"/>
      <c r="G20" s="33"/>
      <c r="H20" s="33"/>
      <c r="I20" s="33"/>
      <c r="J20" s="33"/>
      <c r="K20" s="33">
        <v>1</v>
      </c>
      <c r="L20" s="33">
        <v>3</v>
      </c>
      <c r="M20" s="33">
        <v>0</v>
      </c>
      <c r="N20" s="33">
        <v>2</v>
      </c>
      <c r="O20" s="33">
        <v>0</v>
      </c>
      <c r="P20" s="33">
        <v>1</v>
      </c>
      <c r="Q20" s="33">
        <v>1</v>
      </c>
      <c r="R20" s="34">
        <v>0</v>
      </c>
      <c r="S20" s="33">
        <v>0</v>
      </c>
      <c r="T20" s="33">
        <v>0</v>
      </c>
      <c r="U20" s="33">
        <v>1</v>
      </c>
      <c r="V20" s="34">
        <v>0</v>
      </c>
      <c r="W20" s="33">
        <v>0</v>
      </c>
      <c r="X20" s="34">
        <v>0</v>
      </c>
      <c r="Y20" s="34">
        <v>0</v>
      </c>
      <c r="Z20" s="34">
        <v>0</v>
      </c>
      <c r="AA20" s="33"/>
    </row>
    <row r="21" spans="1:27" ht="12">
      <c r="A21" s="29" t="s">
        <v>78</v>
      </c>
      <c r="B21" s="33">
        <v>201</v>
      </c>
      <c r="C21" s="33">
        <v>90</v>
      </c>
      <c r="D21" s="33">
        <v>466</v>
      </c>
      <c r="E21" s="33">
        <v>435</v>
      </c>
      <c r="F21" s="33">
        <v>672</v>
      </c>
      <c r="G21" s="33">
        <v>1281</v>
      </c>
      <c r="H21" s="33">
        <v>1082</v>
      </c>
      <c r="I21" s="33">
        <v>1808</v>
      </c>
      <c r="J21" s="33">
        <v>1370</v>
      </c>
      <c r="K21" s="33">
        <v>3</v>
      </c>
      <c r="L21" s="33">
        <v>19</v>
      </c>
      <c r="M21" s="33">
        <v>29</v>
      </c>
      <c r="N21" s="33">
        <v>239</v>
      </c>
      <c r="O21" s="33">
        <v>209</v>
      </c>
      <c r="P21" s="33">
        <v>66</v>
      </c>
      <c r="Q21" s="33">
        <v>190</v>
      </c>
      <c r="R21" s="33">
        <v>21</v>
      </c>
      <c r="S21" s="33">
        <v>5</v>
      </c>
      <c r="T21" s="33">
        <v>5</v>
      </c>
      <c r="U21" s="33">
        <v>13</v>
      </c>
      <c r="V21" s="33">
        <v>42</v>
      </c>
      <c r="W21" s="33">
        <v>95</v>
      </c>
      <c r="X21" s="33">
        <v>33</v>
      </c>
      <c r="Y21" s="33">
        <v>44</v>
      </c>
      <c r="Z21" s="33">
        <v>412</v>
      </c>
      <c r="AA21" s="33"/>
    </row>
    <row r="22" spans="1:27" ht="12">
      <c r="A22" s="29" t="s">
        <v>79</v>
      </c>
      <c r="B22" s="33">
        <v>43788</v>
      </c>
      <c r="C22" s="33">
        <v>29313</v>
      </c>
      <c r="D22" s="33">
        <v>14927</v>
      </c>
      <c r="E22" s="33">
        <v>19278</v>
      </c>
      <c r="F22" s="33">
        <v>164934</v>
      </c>
      <c r="G22" s="33">
        <v>144299</v>
      </c>
      <c r="H22" s="33">
        <v>72242</v>
      </c>
      <c r="I22" s="33">
        <v>67102</v>
      </c>
      <c r="J22" s="33">
        <v>55162</v>
      </c>
      <c r="K22" s="33">
        <v>53309</v>
      </c>
      <c r="L22" s="33">
        <v>66613</v>
      </c>
      <c r="M22" s="33">
        <v>75126</v>
      </c>
      <c r="N22" s="33">
        <v>81091</v>
      </c>
      <c r="O22" s="33">
        <v>90029</v>
      </c>
      <c r="P22" s="33">
        <v>67761</v>
      </c>
      <c r="Q22" s="33">
        <v>64214</v>
      </c>
      <c r="R22" s="33">
        <v>47719</v>
      </c>
      <c r="S22" s="33">
        <v>48839</v>
      </c>
      <c r="T22" s="33">
        <v>59954</v>
      </c>
      <c r="U22" s="33">
        <v>64005</v>
      </c>
      <c r="V22" s="33">
        <v>98652</v>
      </c>
      <c r="W22" s="33">
        <v>82532</v>
      </c>
      <c r="X22" s="33">
        <v>135433</v>
      </c>
      <c r="Y22" s="33">
        <v>128251</v>
      </c>
      <c r="Z22" s="33">
        <v>160437</v>
      </c>
      <c r="AA22" s="33"/>
    </row>
    <row r="23" spans="1:27" ht="12">
      <c r="A23" s="29" t="s">
        <v>80</v>
      </c>
      <c r="B23" s="33">
        <v>15336</v>
      </c>
      <c r="C23" s="33">
        <v>13904</v>
      </c>
      <c r="D23" s="33">
        <v>7012</v>
      </c>
      <c r="E23" s="33">
        <v>4781</v>
      </c>
      <c r="F23" s="33">
        <v>3348</v>
      </c>
      <c r="G23" s="33">
        <v>2522</v>
      </c>
      <c r="H23" s="33">
        <v>4367</v>
      </c>
      <c r="I23" s="33">
        <v>6597</v>
      </c>
      <c r="J23" s="33">
        <v>15385</v>
      </c>
      <c r="K23" s="33">
        <v>4589</v>
      </c>
      <c r="L23" s="33">
        <v>9613</v>
      </c>
      <c r="M23" s="33">
        <v>13473</v>
      </c>
      <c r="N23" s="33">
        <v>18252</v>
      </c>
      <c r="O23" s="33">
        <v>18798</v>
      </c>
      <c r="P23" s="33">
        <v>20683</v>
      </c>
      <c r="Q23" s="33">
        <v>28558</v>
      </c>
      <c r="R23" s="33">
        <v>31601</v>
      </c>
      <c r="S23" s="33">
        <v>29836</v>
      </c>
      <c r="T23" s="33">
        <v>43426</v>
      </c>
      <c r="U23" s="33">
        <v>35535</v>
      </c>
      <c r="V23" s="33">
        <v>66301</v>
      </c>
      <c r="W23" s="33">
        <v>29606</v>
      </c>
      <c r="X23" s="33">
        <v>88152</v>
      </c>
      <c r="Y23" s="33">
        <v>90297</v>
      </c>
      <c r="Z23" s="33">
        <v>127103</v>
      </c>
      <c r="AA23" s="33"/>
    </row>
    <row r="24" spans="1:27" ht="12">
      <c r="A24" s="29" t="s">
        <v>81</v>
      </c>
      <c r="B24" s="33">
        <v>24391</v>
      </c>
      <c r="C24" s="33">
        <v>13081</v>
      </c>
      <c r="D24" s="33">
        <v>6831</v>
      </c>
      <c r="E24" s="33">
        <v>12926</v>
      </c>
      <c r="F24" s="33">
        <v>158778</v>
      </c>
      <c r="G24" s="33">
        <v>137890</v>
      </c>
      <c r="H24" s="33">
        <v>64447</v>
      </c>
      <c r="I24" s="33">
        <v>55220</v>
      </c>
      <c r="J24" s="33">
        <v>34761</v>
      </c>
      <c r="K24" s="33">
        <v>42474</v>
      </c>
      <c r="L24" s="33">
        <v>48922</v>
      </c>
      <c r="M24" s="33">
        <v>50355</v>
      </c>
      <c r="N24" s="33">
        <v>45745</v>
      </c>
      <c r="O24" s="33">
        <v>51963</v>
      </c>
      <c r="P24" s="33">
        <v>35504</v>
      </c>
      <c r="Q24" s="33">
        <v>24754</v>
      </c>
      <c r="R24" s="33">
        <v>13567</v>
      </c>
      <c r="S24" s="33">
        <v>9401</v>
      </c>
      <c r="T24" s="33">
        <v>9607</v>
      </c>
      <c r="U24" s="33">
        <v>11577</v>
      </c>
      <c r="V24" s="33">
        <v>18431</v>
      </c>
      <c r="W24" s="33">
        <v>37544</v>
      </c>
      <c r="X24" s="33">
        <v>39161</v>
      </c>
      <c r="Y24" s="33">
        <v>30582</v>
      </c>
      <c r="Z24" s="33">
        <v>27988</v>
      </c>
      <c r="AA24" s="33"/>
    </row>
    <row r="25" spans="1:27" ht="12">
      <c r="A25" s="29" t="s">
        <v>82</v>
      </c>
      <c r="B25" s="33">
        <v>2317</v>
      </c>
      <c r="C25" s="33">
        <v>1477</v>
      </c>
      <c r="D25" s="33">
        <v>1</v>
      </c>
      <c r="E25" s="33">
        <v>191</v>
      </c>
      <c r="F25" s="33">
        <v>924</v>
      </c>
      <c r="G25" s="33">
        <v>1662</v>
      </c>
      <c r="H25" s="33">
        <v>1756</v>
      </c>
      <c r="I25" s="33">
        <v>2912</v>
      </c>
      <c r="J25" s="33">
        <v>1939</v>
      </c>
      <c r="K25" s="33">
        <v>3867</v>
      </c>
      <c r="L25" s="33">
        <v>5352</v>
      </c>
      <c r="M25" s="33">
        <v>7926</v>
      </c>
      <c r="N25" s="33">
        <v>13724</v>
      </c>
      <c r="O25" s="33">
        <v>15332</v>
      </c>
      <c r="P25" s="33">
        <v>7206</v>
      </c>
      <c r="Q25" s="33">
        <v>6931</v>
      </c>
      <c r="R25" s="33">
        <v>307</v>
      </c>
      <c r="S25" s="33">
        <v>8308</v>
      </c>
      <c r="T25" s="33">
        <v>5867</v>
      </c>
      <c r="U25" s="33">
        <v>15749</v>
      </c>
      <c r="V25" s="33">
        <v>12448</v>
      </c>
      <c r="W25" s="33">
        <v>13123</v>
      </c>
      <c r="X25" s="33">
        <v>6615</v>
      </c>
      <c r="Y25" s="33">
        <v>6016</v>
      </c>
      <c r="Z25" s="33">
        <v>4249</v>
      </c>
      <c r="AA25" s="33"/>
    </row>
    <row r="26" spans="1:27" ht="12">
      <c r="A26" s="29" t="s">
        <v>83</v>
      </c>
      <c r="B26" s="33">
        <v>1549</v>
      </c>
      <c r="C26" s="33">
        <v>795</v>
      </c>
      <c r="D26" s="33">
        <v>947</v>
      </c>
      <c r="E26" s="33">
        <v>1162</v>
      </c>
      <c r="F26" s="33">
        <v>1588</v>
      </c>
      <c r="G26" s="33">
        <v>1567</v>
      </c>
      <c r="H26" s="33">
        <v>1395</v>
      </c>
      <c r="I26" s="33">
        <v>2017</v>
      </c>
      <c r="J26" s="33">
        <v>2011</v>
      </c>
      <c r="K26" s="33">
        <v>2044</v>
      </c>
      <c r="L26" s="33">
        <v>2012</v>
      </c>
      <c r="M26" s="33">
        <v>1938</v>
      </c>
      <c r="N26" s="33">
        <v>1180</v>
      </c>
      <c r="O26" s="33">
        <v>986</v>
      </c>
      <c r="P26" s="33">
        <v>2102</v>
      </c>
      <c r="Q26" s="33">
        <v>1910</v>
      </c>
      <c r="R26" s="33">
        <v>1321</v>
      </c>
      <c r="S26" s="33">
        <v>1029</v>
      </c>
      <c r="T26" s="33">
        <v>798</v>
      </c>
      <c r="U26" s="33">
        <v>879</v>
      </c>
      <c r="V26" s="33">
        <v>1228</v>
      </c>
      <c r="W26" s="33">
        <v>1472</v>
      </c>
      <c r="X26" s="33">
        <v>972.5</v>
      </c>
      <c r="Y26" s="33">
        <v>861</v>
      </c>
      <c r="Z26" s="33">
        <v>614</v>
      </c>
      <c r="AA26" s="33"/>
    </row>
    <row r="27" spans="1:27" ht="12">
      <c r="A27" s="29" t="s">
        <v>84</v>
      </c>
      <c r="B27" s="33"/>
      <c r="C27" s="33"/>
      <c r="D27" s="33"/>
      <c r="E27" s="33"/>
      <c r="F27" s="33"/>
      <c r="G27" s="33"/>
      <c r="H27" s="33"/>
      <c r="I27" s="33"/>
      <c r="J27" s="33"/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3">
        <v>99</v>
      </c>
      <c r="X27" s="33">
        <v>157</v>
      </c>
      <c r="Y27" s="33">
        <v>198</v>
      </c>
      <c r="Z27" s="33">
        <v>145</v>
      </c>
      <c r="AA27" s="33"/>
    </row>
    <row r="28" spans="1:27" ht="12">
      <c r="A28" s="29" t="s">
        <v>85</v>
      </c>
      <c r="B28" s="33">
        <v>166</v>
      </c>
      <c r="C28" s="34" t="s">
        <v>86</v>
      </c>
      <c r="D28" s="33">
        <v>73</v>
      </c>
      <c r="E28" s="33">
        <v>132</v>
      </c>
      <c r="F28" s="33">
        <v>186</v>
      </c>
      <c r="G28" s="33">
        <v>155</v>
      </c>
      <c r="H28" s="33">
        <v>16</v>
      </c>
      <c r="I28" s="33">
        <v>17</v>
      </c>
      <c r="J28" s="33">
        <v>26</v>
      </c>
      <c r="K28" s="33">
        <v>29</v>
      </c>
      <c r="L28" s="33">
        <v>23</v>
      </c>
      <c r="M28" s="33">
        <v>37</v>
      </c>
      <c r="N28" s="33">
        <v>26</v>
      </c>
      <c r="O28" s="33">
        <v>26</v>
      </c>
      <c r="P28" s="33">
        <v>39</v>
      </c>
      <c r="Q28" s="33">
        <v>22</v>
      </c>
      <c r="R28" s="33">
        <v>22</v>
      </c>
      <c r="S28" s="33">
        <v>19</v>
      </c>
      <c r="T28" s="33" t="e">
        <f>NA()</f>
        <v>#N/A</v>
      </c>
      <c r="U28" s="33" t="e">
        <f>NA()</f>
        <v>#N/A</v>
      </c>
      <c r="V28" s="33" t="e">
        <f>NA()</f>
        <v>#N/A</v>
      </c>
      <c r="W28" s="33" t="e">
        <f>NA()</f>
        <v>#N/A</v>
      </c>
      <c r="X28" s="33" t="e">
        <f>NA()</f>
        <v>#N/A</v>
      </c>
      <c r="Y28" s="33" t="e">
        <f>NA()</f>
        <v>#N/A</v>
      </c>
      <c r="Z28" s="33" t="e">
        <f>NA()</f>
        <v>#N/A</v>
      </c>
      <c r="AA28" s="33"/>
    </row>
    <row r="29" spans="1:27" ht="12">
      <c r="A29" s="29" t="s">
        <v>87</v>
      </c>
      <c r="B29" s="33"/>
      <c r="C29" s="33"/>
      <c r="D29" s="33"/>
      <c r="E29" s="33"/>
      <c r="F29" s="33"/>
      <c r="G29" s="33"/>
      <c r="H29" s="33"/>
      <c r="I29" s="33"/>
      <c r="J29" s="33"/>
      <c r="K29" s="33" t="e">
        <f>NA()</f>
        <v>#N/A</v>
      </c>
      <c r="L29" s="33" t="e">
        <f>NA()</f>
        <v>#N/A</v>
      </c>
      <c r="M29" s="33" t="e">
        <f>NA()</f>
        <v>#N/A</v>
      </c>
      <c r="N29" s="33" t="e">
        <f>NA()</f>
        <v>#N/A</v>
      </c>
      <c r="O29" s="33">
        <f>+O30-O28</f>
        <v>232</v>
      </c>
      <c r="P29" s="33">
        <f>+P30-P28</f>
        <v>218</v>
      </c>
      <c r="Q29" s="33">
        <f>+Q30-Q28</f>
        <v>289</v>
      </c>
      <c r="R29" s="33">
        <f>+R30-R28</f>
        <v>272</v>
      </c>
      <c r="S29" s="33">
        <f>+S30-S28</f>
        <v>198</v>
      </c>
      <c r="T29" s="33" t="e">
        <f>NA()</f>
        <v>#N/A</v>
      </c>
      <c r="U29" s="33" t="e">
        <f>NA()</f>
        <v>#N/A</v>
      </c>
      <c r="V29" s="33" t="e">
        <f>NA()</f>
        <v>#N/A</v>
      </c>
      <c r="W29" s="33" t="e">
        <f>NA()</f>
        <v>#N/A</v>
      </c>
      <c r="X29" s="33" t="e">
        <f>NA()</f>
        <v>#N/A</v>
      </c>
      <c r="Y29" s="33" t="e">
        <f>NA()</f>
        <v>#N/A</v>
      </c>
      <c r="Z29" s="33" t="e">
        <f>NA()</f>
        <v>#N/A</v>
      </c>
      <c r="AA29" s="33"/>
    </row>
    <row r="30" spans="1:27" ht="12">
      <c r="A30" s="29" t="s">
        <v>88</v>
      </c>
      <c r="B30" s="33">
        <v>166</v>
      </c>
      <c r="C30" s="34" t="s">
        <v>86</v>
      </c>
      <c r="D30" s="33">
        <v>73</v>
      </c>
      <c r="E30" s="33">
        <v>132</v>
      </c>
      <c r="F30" s="33">
        <v>186</v>
      </c>
      <c r="G30" s="33">
        <v>155</v>
      </c>
      <c r="H30" s="33">
        <v>16</v>
      </c>
      <c r="I30" s="33">
        <v>17</v>
      </c>
      <c r="J30" s="33">
        <v>26</v>
      </c>
      <c r="K30" s="33" t="e">
        <f>NA()</f>
        <v>#N/A</v>
      </c>
      <c r="L30" s="33" t="e">
        <f>NA()</f>
        <v>#N/A</v>
      </c>
      <c r="M30" s="33" t="e">
        <f>NA()</f>
        <v>#N/A</v>
      </c>
      <c r="N30" s="33" t="e">
        <f>NA()</f>
        <v>#N/A</v>
      </c>
      <c r="O30" s="33">
        <v>258</v>
      </c>
      <c r="P30" s="33">
        <v>257</v>
      </c>
      <c r="Q30" s="33">
        <v>311</v>
      </c>
      <c r="R30" s="33">
        <v>294</v>
      </c>
      <c r="S30" s="33">
        <v>217</v>
      </c>
      <c r="T30" s="33">
        <v>175</v>
      </c>
      <c r="U30" s="33">
        <v>194</v>
      </c>
      <c r="V30" s="33">
        <v>162</v>
      </c>
      <c r="W30" s="33">
        <v>135</v>
      </c>
      <c r="X30" s="33" t="e">
        <f>NA()</f>
        <v>#N/A</v>
      </c>
      <c r="Y30" s="33" t="e">
        <f>NA()</f>
        <v>#N/A</v>
      </c>
      <c r="Z30" s="33" t="e">
        <f>NA()</f>
        <v>#N/A</v>
      </c>
      <c r="AA30" s="33"/>
    </row>
    <row r="31" spans="1:27" ht="12">
      <c r="A31" s="29" t="s">
        <v>89</v>
      </c>
      <c r="B31" s="33"/>
      <c r="C31" s="34"/>
      <c r="D31" s="33"/>
      <c r="E31" s="33"/>
      <c r="F31" s="33"/>
      <c r="G31" s="33"/>
      <c r="H31" s="33"/>
      <c r="I31" s="33"/>
      <c r="J31" s="33"/>
      <c r="K31" s="33" t="e">
        <f>NA()</f>
        <v>#N/A</v>
      </c>
      <c r="L31" s="33" t="e">
        <f>NA()</f>
        <v>#N/A</v>
      </c>
      <c r="M31" s="33" t="e">
        <f>NA()</f>
        <v>#N/A</v>
      </c>
      <c r="N31" s="33" t="e">
        <f>NA()</f>
        <v>#N/A</v>
      </c>
      <c r="O31" s="33">
        <v>0</v>
      </c>
      <c r="P31" s="34">
        <v>0</v>
      </c>
      <c r="Q31" s="34">
        <v>0</v>
      </c>
      <c r="R31" s="34">
        <v>0</v>
      </c>
      <c r="S31" s="34">
        <v>0</v>
      </c>
      <c r="T31" s="33">
        <v>33</v>
      </c>
      <c r="U31" s="33">
        <v>12</v>
      </c>
      <c r="V31" s="33" t="e">
        <f>NA()</f>
        <v>#N/A</v>
      </c>
      <c r="W31" s="33" t="e">
        <f>NA()</f>
        <v>#N/A</v>
      </c>
      <c r="X31" s="33" t="e">
        <f>NA()</f>
        <v>#N/A</v>
      </c>
      <c r="Y31" s="33" t="e">
        <f>NA()</f>
        <v>#N/A</v>
      </c>
      <c r="Z31" s="33" t="e">
        <f>NA()</f>
        <v>#N/A</v>
      </c>
      <c r="AA31" s="33"/>
    </row>
    <row r="32" spans="1:27" ht="12">
      <c r="A32" s="29" t="s">
        <v>90</v>
      </c>
      <c r="B32" s="33"/>
      <c r="C32" s="34"/>
      <c r="D32" s="33"/>
      <c r="E32" s="33"/>
      <c r="F32" s="34" t="s">
        <v>91</v>
      </c>
      <c r="G32" s="35">
        <f>44/2.205</f>
        <v>19.954648526077097</v>
      </c>
      <c r="H32" s="33">
        <f>79/2.205</f>
        <v>35.82766439909297</v>
      </c>
      <c r="I32" s="33">
        <f>31/2.205</f>
        <v>14.058956916099772</v>
      </c>
      <c r="J32" s="33">
        <f>7/2.205</f>
        <v>3.1746031746031744</v>
      </c>
      <c r="K32" s="33">
        <v>7</v>
      </c>
      <c r="L32" s="33">
        <v>11</v>
      </c>
      <c r="M32" s="33">
        <v>16</v>
      </c>
      <c r="N32" s="33">
        <v>16</v>
      </c>
      <c r="O32" s="33">
        <v>23</v>
      </c>
      <c r="P32" s="33">
        <v>82</v>
      </c>
      <c r="Q32" s="33">
        <v>41</v>
      </c>
      <c r="R32" s="33">
        <v>37</v>
      </c>
      <c r="S32" s="33">
        <v>28</v>
      </c>
      <c r="T32" s="33">
        <v>14</v>
      </c>
      <c r="U32" s="33">
        <v>11</v>
      </c>
      <c r="V32" s="33">
        <v>26</v>
      </c>
      <c r="W32" s="33">
        <v>31</v>
      </c>
      <c r="X32" s="33">
        <v>61</v>
      </c>
      <c r="Y32" s="33">
        <v>84</v>
      </c>
      <c r="Z32" s="33">
        <v>147</v>
      </c>
      <c r="AA32" s="33"/>
    </row>
    <row r="33" spans="1:27" ht="12">
      <c r="A33" s="29" t="s">
        <v>92</v>
      </c>
      <c r="B33" s="33"/>
      <c r="C33" s="34"/>
      <c r="D33" s="33"/>
      <c r="E33" s="33"/>
      <c r="F33" s="33"/>
      <c r="G33" s="33"/>
      <c r="H33" s="33"/>
      <c r="I33" s="33"/>
      <c r="J33" s="33"/>
      <c r="K33" s="33" t="e">
        <f>NA()</f>
        <v>#N/A</v>
      </c>
      <c r="L33" s="33">
        <v>492</v>
      </c>
      <c r="M33" s="33">
        <v>1128</v>
      </c>
      <c r="N33" s="33">
        <v>1749</v>
      </c>
      <c r="O33" s="33">
        <v>1330</v>
      </c>
      <c r="P33" s="33">
        <v>1325</v>
      </c>
      <c r="Q33" s="33">
        <v>1135</v>
      </c>
      <c r="R33" s="33">
        <v>240</v>
      </c>
      <c r="S33" s="33">
        <v>11</v>
      </c>
      <c r="T33" s="33">
        <v>19</v>
      </c>
      <c r="U33" s="33">
        <v>33</v>
      </c>
      <c r="V33" s="33">
        <v>10</v>
      </c>
      <c r="W33" s="33">
        <v>451</v>
      </c>
      <c r="X33" s="33">
        <v>112</v>
      </c>
      <c r="Y33" s="33">
        <v>11</v>
      </c>
      <c r="Z33" s="33">
        <v>12</v>
      </c>
      <c r="AA33" s="33"/>
    </row>
    <row r="34" spans="1:27" ht="12">
      <c r="A34" s="29" t="s">
        <v>93</v>
      </c>
      <c r="B34" s="33"/>
      <c r="C34" s="34"/>
      <c r="D34" s="33"/>
      <c r="E34" s="33"/>
      <c r="F34" s="33">
        <f>27/2.205</f>
        <v>12.244897959183673</v>
      </c>
      <c r="G34" s="35">
        <f>36/2.205</f>
        <v>16.3265306122449</v>
      </c>
      <c r="H34" s="33">
        <f>29/2.205</f>
        <v>13.151927437641723</v>
      </c>
      <c r="I34" s="33">
        <f>12/2.205</f>
        <v>5.442176870748299</v>
      </c>
      <c r="J34" s="33">
        <f>3/2.205</f>
        <v>1.3605442176870748</v>
      </c>
      <c r="K34" s="33">
        <v>26</v>
      </c>
      <c r="L34" s="33">
        <v>27</v>
      </c>
      <c r="M34" s="33">
        <v>22</v>
      </c>
      <c r="N34" s="33">
        <v>11</v>
      </c>
      <c r="O34" s="33">
        <v>17</v>
      </c>
      <c r="P34" s="33">
        <v>12</v>
      </c>
      <c r="Q34" s="33">
        <v>3</v>
      </c>
      <c r="R34" s="33">
        <v>10</v>
      </c>
      <c r="S34" s="33">
        <v>9</v>
      </c>
      <c r="T34" s="33">
        <v>14</v>
      </c>
      <c r="U34" s="33">
        <v>15</v>
      </c>
      <c r="V34" s="33">
        <v>45</v>
      </c>
      <c r="W34" s="33">
        <v>47</v>
      </c>
      <c r="X34" s="33">
        <v>61</v>
      </c>
      <c r="Y34" s="33">
        <v>47</v>
      </c>
      <c r="Z34" s="33">
        <v>37</v>
      </c>
      <c r="AA34" s="33"/>
    </row>
    <row r="35" spans="1:27" ht="12">
      <c r="A35" s="29" t="s">
        <v>78</v>
      </c>
      <c r="B35" s="33">
        <v>29</v>
      </c>
      <c r="C35" s="33">
        <v>56</v>
      </c>
      <c r="D35" s="33">
        <v>63</v>
      </c>
      <c r="E35" s="33">
        <v>86</v>
      </c>
      <c r="F35" s="33">
        <f>110-F34</f>
        <v>97.75510204081633</v>
      </c>
      <c r="G35" s="33">
        <f>503-H32-H34</f>
        <v>454.0204081632653</v>
      </c>
      <c r="H35" s="33">
        <f>261-H32-H34</f>
        <v>212.02040816326533</v>
      </c>
      <c r="I35" s="33">
        <f>339-19</f>
        <v>320</v>
      </c>
      <c r="J35" s="33">
        <f>1040-4</f>
        <v>1036</v>
      </c>
      <c r="K35" s="33">
        <v>306</v>
      </c>
      <c r="L35" s="33">
        <f>184-L28</f>
        <v>161</v>
      </c>
      <c r="M35" s="33">
        <f>268-M28</f>
        <v>231</v>
      </c>
      <c r="N35" s="33">
        <f>414-N28</f>
        <v>388</v>
      </c>
      <c r="O35" s="33">
        <v>1322</v>
      </c>
      <c r="P35" s="33">
        <v>636</v>
      </c>
      <c r="Q35" s="33">
        <v>2038</v>
      </c>
      <c r="R35" s="33">
        <v>901</v>
      </c>
      <c r="S35" s="34">
        <v>0</v>
      </c>
      <c r="T35" s="33">
        <v>1</v>
      </c>
      <c r="U35" s="33">
        <v>0</v>
      </c>
      <c r="V35" s="33">
        <v>1</v>
      </c>
      <c r="W35" s="33">
        <v>17</v>
      </c>
      <c r="X35" s="33">
        <v>141</v>
      </c>
      <c r="Y35" s="33">
        <v>156</v>
      </c>
      <c r="Z35" s="33">
        <v>144</v>
      </c>
      <c r="AA35" s="33"/>
    </row>
    <row r="36" spans="1:27" ht="12">
      <c r="A36" s="29" t="s">
        <v>94</v>
      </c>
      <c r="B36" s="33">
        <v>5213</v>
      </c>
      <c r="C36" s="33">
        <v>9701</v>
      </c>
      <c r="D36" s="33">
        <v>7207</v>
      </c>
      <c r="E36" s="33">
        <v>9717</v>
      </c>
      <c r="F36" s="33">
        <v>3323</v>
      </c>
      <c r="G36" s="33">
        <v>5789</v>
      </c>
      <c r="H36" s="33">
        <v>5143</v>
      </c>
      <c r="I36" s="33">
        <v>7044</v>
      </c>
      <c r="J36" s="33">
        <v>5645</v>
      </c>
      <c r="K36" s="33">
        <v>8290</v>
      </c>
      <c r="L36" s="33">
        <v>16373</v>
      </c>
      <c r="M36" s="33">
        <v>39396</v>
      </c>
      <c r="N36" s="33">
        <v>57884</v>
      </c>
      <c r="O36" s="33">
        <v>104853</v>
      </c>
      <c r="P36" s="33">
        <v>50863</v>
      </c>
      <c r="Q36" s="33">
        <v>41661</v>
      </c>
      <c r="R36" s="33">
        <v>31133</v>
      </c>
      <c r="S36" s="33">
        <v>18325</v>
      </c>
      <c r="T36" s="33">
        <v>17816</v>
      </c>
      <c r="U36" s="33">
        <v>17901</v>
      </c>
      <c r="V36" s="33">
        <v>18179</v>
      </c>
      <c r="W36" s="33">
        <v>21905</v>
      </c>
      <c r="X36" s="33">
        <v>39705</v>
      </c>
      <c r="Y36" s="33">
        <v>43177</v>
      </c>
      <c r="Z36" s="33">
        <v>47276</v>
      </c>
      <c r="AA36" s="33"/>
    </row>
    <row r="37" spans="1:27" ht="12">
      <c r="A37" s="29" t="s">
        <v>95</v>
      </c>
      <c r="B37" s="33"/>
      <c r="C37" s="33"/>
      <c r="D37" s="33"/>
      <c r="E37" s="33"/>
      <c r="F37" s="34" t="s">
        <v>91</v>
      </c>
      <c r="G37" s="35">
        <f>5/2.205</f>
        <v>2.2675736961451247</v>
      </c>
      <c r="H37" s="33">
        <f>2/2.205</f>
        <v>0.9070294784580498</v>
      </c>
      <c r="I37" s="34" t="s">
        <v>91</v>
      </c>
      <c r="J37" s="34" t="s">
        <v>91</v>
      </c>
      <c r="K37" s="34">
        <v>0</v>
      </c>
      <c r="L37" s="33">
        <v>0</v>
      </c>
      <c r="M37" s="33">
        <v>0</v>
      </c>
      <c r="N37" s="33">
        <v>0</v>
      </c>
      <c r="O37" s="33">
        <v>12</v>
      </c>
      <c r="P37" s="33">
        <v>0</v>
      </c>
      <c r="Q37" s="34">
        <v>0</v>
      </c>
      <c r="R37" s="33">
        <v>0</v>
      </c>
      <c r="S37" s="33">
        <v>0</v>
      </c>
      <c r="T37" s="33">
        <v>2</v>
      </c>
      <c r="U37" s="33">
        <v>0</v>
      </c>
      <c r="V37" s="33">
        <v>8</v>
      </c>
      <c r="W37" s="33">
        <v>8</v>
      </c>
      <c r="X37" s="33">
        <v>1</v>
      </c>
      <c r="Y37" s="33">
        <v>1443</v>
      </c>
      <c r="Z37" s="33">
        <v>7717</v>
      </c>
      <c r="AA37" s="33"/>
    </row>
    <row r="38" spans="1:27" ht="12">
      <c r="A38" s="29" t="s">
        <v>96</v>
      </c>
      <c r="B38" s="33">
        <v>1689</v>
      </c>
      <c r="C38" s="33">
        <v>2498</v>
      </c>
      <c r="D38" s="33">
        <v>2044</v>
      </c>
      <c r="E38" s="33">
        <v>1696</v>
      </c>
      <c r="F38" s="33">
        <v>1455</v>
      </c>
      <c r="G38" s="33">
        <v>1368</v>
      </c>
      <c r="H38" s="33">
        <v>1238</v>
      </c>
      <c r="I38" s="33">
        <v>1263</v>
      </c>
      <c r="J38" s="33">
        <v>1326</v>
      </c>
      <c r="K38" s="33">
        <v>1696</v>
      </c>
      <c r="L38" s="33">
        <v>2254</v>
      </c>
      <c r="M38" s="33">
        <v>2181</v>
      </c>
      <c r="N38" s="33">
        <v>2564</v>
      </c>
      <c r="O38" s="33">
        <v>2592</v>
      </c>
      <c r="P38" s="33">
        <v>2452</v>
      </c>
      <c r="Q38" s="33">
        <v>2376</v>
      </c>
      <c r="R38" s="33">
        <v>2021</v>
      </c>
      <c r="S38" s="33">
        <v>2403</v>
      </c>
      <c r="T38" s="33">
        <v>2462</v>
      </c>
      <c r="U38" s="33">
        <v>2920</v>
      </c>
      <c r="V38" s="33">
        <v>2555</v>
      </c>
      <c r="W38" s="33">
        <v>2221</v>
      </c>
      <c r="X38" s="33">
        <v>2511.725</v>
      </c>
      <c r="Y38" s="33">
        <v>3118</v>
      </c>
      <c r="Z38" s="33">
        <v>2921</v>
      </c>
      <c r="AA38" s="33"/>
    </row>
    <row r="39" spans="1:27" ht="12">
      <c r="A39" s="29" t="s">
        <v>97</v>
      </c>
      <c r="B39" s="33">
        <v>67</v>
      </c>
      <c r="C39" s="33">
        <v>184</v>
      </c>
      <c r="D39" s="33">
        <v>93</v>
      </c>
      <c r="E39" s="33">
        <v>219</v>
      </c>
      <c r="F39" s="33">
        <v>512</v>
      </c>
      <c r="G39" s="33">
        <v>418</v>
      </c>
      <c r="H39" s="33">
        <v>2211</v>
      </c>
      <c r="I39" s="33">
        <v>2002</v>
      </c>
      <c r="J39" s="33">
        <v>277</v>
      </c>
      <c r="K39" s="33">
        <v>8</v>
      </c>
      <c r="L39" s="33">
        <v>30</v>
      </c>
      <c r="M39" s="33">
        <v>106</v>
      </c>
      <c r="N39" s="33">
        <v>103</v>
      </c>
      <c r="O39" s="33">
        <v>608</v>
      </c>
      <c r="P39" s="33">
        <v>1197</v>
      </c>
      <c r="Q39" s="33">
        <v>1789</v>
      </c>
      <c r="R39" s="33">
        <v>641</v>
      </c>
      <c r="S39" s="33">
        <v>714</v>
      </c>
      <c r="T39" s="33">
        <v>2096</v>
      </c>
      <c r="U39" s="33">
        <v>3018</v>
      </c>
      <c r="V39" s="33">
        <v>2347</v>
      </c>
      <c r="W39" s="33">
        <v>1666</v>
      </c>
      <c r="X39" s="33">
        <v>2126</v>
      </c>
      <c r="Y39" s="33">
        <v>673</v>
      </c>
      <c r="Z39" s="33">
        <v>959</v>
      </c>
      <c r="AA39" s="33"/>
    </row>
    <row r="40" spans="1:27" ht="12">
      <c r="A40" s="29" t="s">
        <v>98</v>
      </c>
      <c r="B40" s="33">
        <v>3457</v>
      </c>
      <c r="C40" s="33">
        <v>7019</v>
      </c>
      <c r="D40" s="33">
        <v>5067</v>
      </c>
      <c r="E40" s="33">
        <v>7802</v>
      </c>
      <c r="F40" s="33">
        <v>76</v>
      </c>
      <c r="G40" s="33">
        <v>1608</v>
      </c>
      <c r="H40" s="33">
        <v>18</v>
      </c>
      <c r="I40" s="33">
        <v>620</v>
      </c>
      <c r="J40" s="33">
        <v>59</v>
      </c>
      <c r="K40" s="33">
        <v>3202</v>
      </c>
      <c r="L40" s="33">
        <v>9927</v>
      </c>
      <c r="M40" s="33">
        <v>29733</v>
      </c>
      <c r="N40" s="33">
        <v>44058</v>
      </c>
      <c r="O40" s="33">
        <v>86069</v>
      </c>
      <c r="P40" s="33">
        <v>33978</v>
      </c>
      <c r="Q40" s="33">
        <v>17464</v>
      </c>
      <c r="R40" s="33">
        <v>11160</v>
      </c>
      <c r="S40" s="33">
        <v>5</v>
      </c>
      <c r="T40" s="33">
        <v>397</v>
      </c>
      <c r="U40" s="33">
        <v>400</v>
      </c>
      <c r="V40" s="33">
        <v>1</v>
      </c>
      <c r="W40" s="33">
        <v>198</v>
      </c>
      <c r="X40" s="33">
        <v>290</v>
      </c>
      <c r="Y40" s="33">
        <v>3102</v>
      </c>
      <c r="Z40" s="33">
        <v>4450</v>
      </c>
      <c r="AA40" s="33"/>
    </row>
    <row r="41" spans="1:27" ht="12">
      <c r="A41" s="29" t="s">
        <v>99</v>
      </c>
      <c r="B41" s="34" t="s">
        <v>91</v>
      </c>
      <c r="C41" s="34" t="s">
        <v>91</v>
      </c>
      <c r="D41" s="34" t="s">
        <v>91</v>
      </c>
      <c r="E41" s="34" t="s">
        <v>91</v>
      </c>
      <c r="F41" s="33">
        <v>890</v>
      </c>
      <c r="G41" s="33">
        <v>1379</v>
      </c>
      <c r="H41" s="33">
        <v>1484</v>
      </c>
      <c r="I41" s="33">
        <v>2652</v>
      </c>
      <c r="J41" s="33">
        <v>3425</v>
      </c>
      <c r="K41" s="33">
        <v>2011</v>
      </c>
      <c r="L41" s="33">
        <v>2688</v>
      </c>
      <c r="M41" s="33">
        <v>3937</v>
      </c>
      <c r="N41" s="33">
        <v>7582</v>
      </c>
      <c r="O41" s="33">
        <v>11195</v>
      </c>
      <c r="P41" s="33">
        <v>9427</v>
      </c>
      <c r="Q41" s="33">
        <v>14204</v>
      </c>
      <c r="R41" s="33">
        <v>13506</v>
      </c>
      <c r="S41" s="33">
        <v>11120</v>
      </c>
      <c r="T41" s="33">
        <v>9566</v>
      </c>
      <c r="U41" s="33">
        <v>7984</v>
      </c>
      <c r="V41" s="33">
        <v>8983</v>
      </c>
      <c r="W41" s="33">
        <v>6696</v>
      </c>
      <c r="X41" s="33">
        <v>9634</v>
      </c>
      <c r="Y41" s="33">
        <v>8357</v>
      </c>
      <c r="Z41" s="33">
        <v>11054</v>
      </c>
      <c r="AA41" s="33"/>
    </row>
    <row r="42" spans="1:27" ht="12">
      <c r="A42" s="29" t="s">
        <v>100</v>
      </c>
      <c r="B42" s="34" t="s">
        <v>91</v>
      </c>
      <c r="C42" s="34" t="s">
        <v>91</v>
      </c>
      <c r="D42" s="34" t="s">
        <v>91</v>
      </c>
      <c r="E42" s="34" t="s">
        <v>91</v>
      </c>
      <c r="F42" s="33">
        <v>159</v>
      </c>
      <c r="G42" s="33">
        <v>690</v>
      </c>
      <c r="H42" s="33">
        <v>185</v>
      </c>
      <c r="I42" s="33">
        <v>506</v>
      </c>
      <c r="J42" s="33">
        <v>505</v>
      </c>
      <c r="K42" s="33">
        <v>1372</v>
      </c>
      <c r="L42" s="33">
        <v>1494</v>
      </c>
      <c r="M42" s="33">
        <v>3439</v>
      </c>
      <c r="N42" s="33">
        <v>3577</v>
      </c>
      <c r="O42" s="33">
        <v>4378</v>
      </c>
      <c r="P42" s="33">
        <v>3808</v>
      </c>
      <c r="Q42" s="33">
        <v>5823</v>
      </c>
      <c r="R42" s="33">
        <v>3805</v>
      </c>
      <c r="S42" s="33">
        <v>4083</v>
      </c>
      <c r="T42" s="33">
        <v>3291</v>
      </c>
      <c r="U42" s="33">
        <v>3579</v>
      </c>
      <c r="V42" s="33">
        <v>4255</v>
      </c>
      <c r="W42" s="33">
        <v>11068</v>
      </c>
      <c r="X42" s="33">
        <v>25112</v>
      </c>
      <c r="Y42" s="33">
        <v>26203</v>
      </c>
      <c r="Z42" s="33">
        <v>19998</v>
      </c>
      <c r="AA42" s="33"/>
    </row>
    <row r="43" spans="1:27" ht="12">
      <c r="A43" s="29" t="s">
        <v>78</v>
      </c>
      <c r="B43" s="34" t="s">
        <v>91</v>
      </c>
      <c r="C43" s="34" t="s">
        <v>91</v>
      </c>
      <c r="D43" s="33">
        <v>3</v>
      </c>
      <c r="E43" s="34" t="s">
        <v>91</v>
      </c>
      <c r="F43" s="33">
        <v>231</v>
      </c>
      <c r="G43" s="33">
        <f>326-G37</f>
        <v>323.7324263038549</v>
      </c>
      <c r="H43" s="33">
        <v>7</v>
      </c>
      <c r="I43" s="33">
        <v>1</v>
      </c>
      <c r="J43" s="33">
        <v>53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3">
        <v>0</v>
      </c>
      <c r="Q43" s="33">
        <v>5</v>
      </c>
      <c r="R43" s="34">
        <v>0</v>
      </c>
      <c r="S43" s="34">
        <v>0</v>
      </c>
      <c r="T43" s="33">
        <v>2</v>
      </c>
      <c r="U43" s="34">
        <v>0</v>
      </c>
      <c r="V43" s="33">
        <v>30</v>
      </c>
      <c r="W43" s="33">
        <v>48</v>
      </c>
      <c r="X43" s="33">
        <v>30</v>
      </c>
      <c r="Y43" s="33">
        <v>281</v>
      </c>
      <c r="Z43" s="33">
        <v>177</v>
      </c>
      <c r="AA43" s="33"/>
    </row>
    <row r="44" spans="1:27" ht="12">
      <c r="A44" s="29" t="s">
        <v>101</v>
      </c>
      <c r="B44" s="33">
        <v>11632</v>
      </c>
      <c r="C44" s="33">
        <v>11368</v>
      </c>
      <c r="D44" s="33">
        <v>12574</v>
      </c>
      <c r="E44" s="33">
        <v>8331</v>
      </c>
      <c r="F44" s="33">
        <v>2338</v>
      </c>
      <c r="G44" s="33">
        <v>2223</v>
      </c>
      <c r="H44" s="33">
        <v>1683</v>
      </c>
      <c r="I44" s="33">
        <v>997</v>
      </c>
      <c r="J44" s="33">
        <v>799</v>
      </c>
      <c r="K44" s="33">
        <v>482</v>
      </c>
      <c r="L44" s="33">
        <v>952</v>
      </c>
      <c r="M44" s="33">
        <v>1364</v>
      </c>
      <c r="N44" s="33">
        <v>1666</v>
      </c>
      <c r="O44" s="33">
        <v>1543</v>
      </c>
      <c r="P44" s="33">
        <v>993</v>
      </c>
      <c r="Q44" s="33">
        <v>1309</v>
      </c>
      <c r="R44" s="33">
        <v>1285</v>
      </c>
      <c r="S44" s="33">
        <v>1467</v>
      </c>
      <c r="T44" s="33">
        <f>1082+185</f>
        <v>1267</v>
      </c>
      <c r="U44" s="33">
        <v>278</v>
      </c>
      <c r="V44" s="33">
        <v>535</v>
      </c>
      <c r="W44" s="33">
        <v>641</v>
      </c>
      <c r="X44" s="33">
        <v>2797</v>
      </c>
      <c r="Y44" s="33">
        <v>2893</v>
      </c>
      <c r="Z44" s="33">
        <v>1416</v>
      </c>
      <c r="AA44" s="33"/>
    </row>
    <row r="45" spans="1:27" ht="12">
      <c r="A45" s="29" t="s">
        <v>102</v>
      </c>
      <c r="B45" s="33">
        <v>3174</v>
      </c>
      <c r="C45" s="33">
        <v>6628</v>
      </c>
      <c r="D45" s="33">
        <v>1970</v>
      </c>
      <c r="E45" s="33">
        <v>1558</v>
      </c>
      <c r="F45" s="33">
        <v>662</v>
      </c>
      <c r="G45" s="33">
        <v>379</v>
      </c>
      <c r="H45" s="33">
        <v>364</v>
      </c>
      <c r="I45" s="34" t="s">
        <v>91</v>
      </c>
      <c r="J45" s="34" t="s">
        <v>91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/>
    </row>
    <row r="46" spans="1:27" ht="12">
      <c r="A46" s="29" t="s">
        <v>103</v>
      </c>
      <c r="B46" s="33">
        <v>105245</v>
      </c>
      <c r="C46" s="33">
        <v>55561</v>
      </c>
      <c r="D46" s="33">
        <v>37559</v>
      </c>
      <c r="E46" s="33">
        <v>79954</v>
      </c>
      <c r="F46" s="33">
        <v>93286</v>
      </c>
      <c r="G46" s="33">
        <v>73406</v>
      </c>
      <c r="H46" s="33">
        <v>41743</v>
      </c>
      <c r="I46" s="33">
        <v>44957</v>
      </c>
      <c r="J46" s="33">
        <v>48784</v>
      </c>
      <c r="K46" s="33">
        <v>73490</v>
      </c>
      <c r="L46" s="33">
        <v>94617</v>
      </c>
      <c r="M46" s="33">
        <v>88701</v>
      </c>
      <c r="N46" s="33">
        <v>111563</v>
      </c>
      <c r="O46" s="33">
        <v>99822</v>
      </c>
      <c r="P46" s="33">
        <v>122223</v>
      </c>
      <c r="Q46" s="33">
        <v>152967</v>
      </c>
      <c r="R46" s="33">
        <v>122024</v>
      </c>
      <c r="S46" s="33">
        <v>49065</v>
      </c>
      <c r="T46" s="33">
        <v>22170</v>
      </c>
      <c r="U46" s="33" t="e">
        <f>NA()</f>
        <v>#N/A</v>
      </c>
      <c r="V46" s="33" t="e">
        <f>NA()</f>
        <v>#N/A</v>
      </c>
      <c r="W46" s="33" t="e">
        <f>NA()</f>
        <v>#N/A</v>
      </c>
      <c r="X46" s="33">
        <v>52</v>
      </c>
      <c r="Y46" s="33">
        <v>60</v>
      </c>
      <c r="Z46" s="33">
        <v>61</v>
      </c>
      <c r="AA46" s="33"/>
    </row>
    <row r="47" spans="1:23" ht="12">
      <c r="A47" s="29" t="s">
        <v>104</v>
      </c>
      <c r="U47" s="33">
        <v>278</v>
      </c>
      <c r="V47" s="33">
        <v>535</v>
      </c>
      <c r="W47" s="33">
        <v>641</v>
      </c>
    </row>
    <row r="49" spans="1:17" ht="12">
      <c r="A49" s="29" t="s">
        <v>105</v>
      </c>
      <c r="Q49" s="29"/>
    </row>
    <row r="50" spans="1:17" ht="12">
      <c r="A50" s="29" t="s">
        <v>106</v>
      </c>
      <c r="Q50" s="29"/>
    </row>
    <row r="51" spans="1:17" ht="12">
      <c r="A51" s="29" t="s">
        <v>107</v>
      </c>
      <c r="Q51" s="29"/>
    </row>
    <row r="52" spans="1:17" ht="12">
      <c r="A52" s="29" t="s">
        <v>108</v>
      </c>
      <c r="Q52" s="29"/>
    </row>
    <row r="53" spans="1:17" ht="12">
      <c r="A53" s="29" t="s">
        <v>109</v>
      </c>
      <c r="Q53" s="29"/>
    </row>
    <row r="54" spans="1:17" ht="12">
      <c r="A54" s="29" t="s">
        <v>110</v>
      </c>
      <c r="Q54" s="29"/>
    </row>
    <row r="55" spans="1:17" ht="12">
      <c r="A55" s="29" t="s">
        <v>111</v>
      </c>
      <c r="Q55" s="29"/>
    </row>
    <row r="57" spans="1:17" ht="12">
      <c r="A57" s="29" t="s">
        <v>112</v>
      </c>
      <c r="Q57" s="29"/>
    </row>
    <row r="59" spans="1:17" ht="12">
      <c r="A59" s="29" t="s">
        <v>113</v>
      </c>
      <c r="Q59" s="29"/>
    </row>
    <row r="60" ht="12">
      <c r="A60" s="29"/>
    </row>
    <row r="61" ht="12">
      <c r="A61" s="29"/>
    </row>
    <row r="62" ht="12">
      <c r="A62" s="29"/>
    </row>
    <row r="63" ht="12">
      <c r="A63" s="29"/>
    </row>
    <row r="64" ht="12">
      <c r="A64" s="29"/>
    </row>
    <row r="65" ht="12">
      <c r="A65" s="29"/>
    </row>
    <row r="66" ht="12">
      <c r="A66" s="29"/>
    </row>
    <row r="67" ht="12">
      <c r="A67" s="29"/>
    </row>
    <row r="68" ht="12">
      <c r="A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spans="12:14" ht="12">
      <c r="L79" s="33"/>
      <c r="M79" s="33"/>
      <c r="N79" s="33"/>
    </row>
    <row r="80" spans="12:14" ht="12">
      <c r="L80" s="33"/>
      <c r="M80" s="33"/>
      <c r="N80" s="33"/>
    </row>
    <row r="81" spans="12:14" ht="12">
      <c r="L81" s="33"/>
      <c r="M81" s="33"/>
      <c r="N81" s="33"/>
    </row>
    <row r="82" spans="12:14" ht="12">
      <c r="L82" s="33"/>
      <c r="M82" s="33"/>
      <c r="N82" s="33"/>
    </row>
    <row r="83" spans="12:14" ht="12">
      <c r="L83" s="33"/>
      <c r="M83" s="33"/>
      <c r="N83" s="33"/>
    </row>
    <row r="84" spans="12:14" ht="12">
      <c r="L84" s="33"/>
      <c r="M84" s="33"/>
      <c r="N84" s="33"/>
    </row>
    <row r="85" spans="12:14" ht="12">
      <c r="L85" s="33"/>
      <c r="M85" s="33"/>
      <c r="N85" s="33"/>
    </row>
    <row r="86" spans="12:14" ht="12">
      <c r="L86" s="33"/>
      <c r="M86" s="33"/>
      <c r="N86" s="33"/>
    </row>
    <row r="87" spans="12:14" ht="12">
      <c r="L87" s="33"/>
      <c r="M87" s="33"/>
      <c r="N87" s="33"/>
    </row>
    <row r="88" spans="12:14" ht="12">
      <c r="L88" s="33"/>
      <c r="M88" s="33"/>
      <c r="N88" s="33"/>
    </row>
    <row r="89" spans="12:14" ht="12">
      <c r="L89" s="33"/>
      <c r="M89" s="33"/>
      <c r="N89" s="33"/>
    </row>
    <row r="90" spans="12:14" ht="12">
      <c r="L90" s="33"/>
      <c r="M90" s="33"/>
      <c r="N90" s="33"/>
    </row>
    <row r="91" spans="12:14" ht="12">
      <c r="L91" s="33"/>
      <c r="M91" s="33"/>
      <c r="N91" s="33"/>
    </row>
    <row r="92" spans="12:14" ht="12">
      <c r="L92" s="33"/>
      <c r="M92" s="33"/>
      <c r="N92" s="33"/>
    </row>
    <row r="93" spans="12:13" ht="12">
      <c r="L93" s="33"/>
      <c r="M93" s="3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92"/>
  <sheetViews>
    <sheetView zoomScalePageLayoutView="0" workbookViewId="0" topLeftCell="A1">
      <pane xSplit="10" ySplit="6" topLeftCell="K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A2" sqref="A2"/>
    </sheetView>
  </sheetViews>
  <sheetFormatPr defaultColWidth="11.00390625" defaultRowHeight="12.75"/>
  <cols>
    <col min="1" max="1" width="35.00390625" style="27" customWidth="1"/>
    <col min="2" max="3" width="11.00390625" style="27" hidden="1" customWidth="1"/>
    <col min="4" max="4" width="9.8515625" style="27" hidden="1" customWidth="1"/>
    <col min="5" max="10" width="11.00390625" style="27" hidden="1" customWidth="1"/>
    <col min="11" max="16384" width="11.00390625" style="27" customWidth="1"/>
  </cols>
  <sheetData>
    <row r="2" ht="12.75">
      <c r="Q2" s="42" t="s">
        <v>214</v>
      </c>
    </row>
    <row r="3" ht="12.75">
      <c r="Q3" s="42" t="s">
        <v>215</v>
      </c>
    </row>
    <row r="6" spans="2:27" ht="12">
      <c r="B6" s="30">
        <v>1952</v>
      </c>
      <c r="C6" s="30">
        <v>1955</v>
      </c>
      <c r="D6" s="30">
        <v>1960</v>
      </c>
      <c r="E6" s="30">
        <v>1965</v>
      </c>
      <c r="F6" s="30">
        <v>1970</v>
      </c>
      <c r="G6" s="30">
        <v>1971</v>
      </c>
      <c r="H6" s="30">
        <v>1972</v>
      </c>
      <c r="I6" s="30">
        <v>1973</v>
      </c>
      <c r="J6" s="30">
        <v>1974</v>
      </c>
      <c r="K6" s="30">
        <v>1975</v>
      </c>
      <c r="L6" s="30">
        <v>1976</v>
      </c>
      <c r="M6" s="30">
        <v>1977</v>
      </c>
      <c r="N6" s="30">
        <v>1978</v>
      </c>
      <c r="O6" s="30">
        <v>1979</v>
      </c>
      <c r="P6" s="30">
        <v>1980</v>
      </c>
      <c r="Q6" s="30">
        <v>1981</v>
      </c>
      <c r="R6" s="30">
        <v>1982</v>
      </c>
      <c r="S6" s="30">
        <v>1983</v>
      </c>
      <c r="T6" s="30">
        <v>1984</v>
      </c>
      <c r="U6" s="30">
        <v>1985</v>
      </c>
      <c r="V6" s="31">
        <v>1986</v>
      </c>
      <c r="W6" s="31">
        <v>1987</v>
      </c>
      <c r="X6" s="32">
        <v>1988</v>
      </c>
      <c r="Y6" s="32">
        <v>1989</v>
      </c>
      <c r="Z6" s="32">
        <v>1990</v>
      </c>
      <c r="AA6" s="32"/>
    </row>
    <row r="7" spans="8:24" ht="12">
      <c r="H7" s="28" t="s">
        <v>116</v>
      </c>
      <c r="U7" s="28" t="s">
        <v>116</v>
      </c>
      <c r="V7" s="29" t="s">
        <v>117</v>
      </c>
      <c r="W7" s="29" t="s">
        <v>117</v>
      </c>
      <c r="X7" s="29" t="s">
        <v>117</v>
      </c>
    </row>
    <row r="8" spans="1:27" ht="12">
      <c r="A8" s="29" t="s">
        <v>118</v>
      </c>
      <c r="B8" s="34" t="s">
        <v>119</v>
      </c>
      <c r="C8" s="33">
        <v>14162</v>
      </c>
      <c r="D8" s="33">
        <v>15858</v>
      </c>
      <c r="E8" s="33">
        <v>24101</v>
      </c>
      <c r="F8" s="33">
        <v>36141</v>
      </c>
      <c r="G8" s="33">
        <v>36811</v>
      </c>
      <c r="H8" s="33">
        <v>36515</v>
      </c>
      <c r="I8" s="33">
        <v>47886</v>
      </c>
      <c r="J8" s="33">
        <v>42903</v>
      </c>
      <c r="K8" s="46">
        <f>'FValue75-90'!K8/'FQty75-90'!K8</f>
        <v>0.17797139710534332</v>
      </c>
      <c r="L8" s="46">
        <f>'FValue75-90'!L8/'FQty75-90'!L8</f>
        <v>0.1902510869852805</v>
      </c>
      <c r="M8" s="46">
        <f>'FValue75-90'!M8/'FQty75-90'!M8</f>
        <v>0.2169159807990907</v>
      </c>
      <c r="N8" s="46">
        <f>'FValue75-90'!N8/'FQty75-90'!N8</f>
        <v>0.25420241610738253</v>
      </c>
      <c r="O8" s="46">
        <f>'FValue75-90'!O8/'FQty75-90'!O8</f>
        <v>0.27908174888285286</v>
      </c>
      <c r="P8" s="46">
        <f>'FValue75-90'!P8/'FQty75-90'!P8</f>
        <v>0.3224488245490223</v>
      </c>
      <c r="Q8" s="46">
        <f>'FValue75-90'!Q8/'FQty75-90'!Q8</f>
        <v>0.34149151050936943</v>
      </c>
      <c r="R8" s="46">
        <f>'FValue75-90'!R8/'FQty75-90'!R8</f>
        <v>0.34857032128966686</v>
      </c>
      <c r="S8" s="46">
        <f>'FValue75-90'!S8/'FQty75-90'!S8</f>
        <v>0.3660984111295281</v>
      </c>
      <c r="T8" s="46">
        <f>'FValue75-90'!T8/'FQty75-90'!T8</f>
        <v>0.36317837113251056</v>
      </c>
      <c r="U8" s="46">
        <f>'FValue75-90'!U8/'FQty75-90'!U8</f>
        <v>0.36002365009807963</v>
      </c>
      <c r="V8" s="46">
        <f>'FValue75-90'!V8/'FQty75-90'!V8</f>
        <v>0.4062081515661852</v>
      </c>
      <c r="W8" s="46">
        <f>'FValue75-90'!W8/'FQty75-90'!W8</f>
        <v>0.5857137997346551</v>
      </c>
      <c r="X8" s="46" t="e">
        <f>'FValue75-90'!X8/'FQty75-90'!X8</f>
        <v>#N/A</v>
      </c>
      <c r="Y8" s="46" t="e">
        <f>'FValue75-90'!Y8/'FQty75-90'!Y8</f>
        <v>#N/A</v>
      </c>
      <c r="Z8" s="46" t="e">
        <f>'FValue75-90'!Z8/'FQty75-90'!Z8</f>
        <v>#DIV/0!</v>
      </c>
      <c r="AA8" s="33"/>
    </row>
    <row r="9" spans="1:27" ht="12">
      <c r="A9" s="29" t="s">
        <v>120</v>
      </c>
      <c r="B9" s="33">
        <v>12928</v>
      </c>
      <c r="C9" s="33">
        <v>13648</v>
      </c>
      <c r="D9" s="33">
        <v>15354</v>
      </c>
      <c r="E9" s="33">
        <v>22938</v>
      </c>
      <c r="F9" s="33">
        <v>34754</v>
      </c>
      <c r="G9" s="33">
        <v>35647</v>
      </c>
      <c r="H9" s="33">
        <v>35553</v>
      </c>
      <c r="I9" s="33">
        <v>47268</v>
      </c>
      <c r="J9" s="33">
        <v>42082</v>
      </c>
      <c r="K9" s="46">
        <f>'FValue75-90'!K9/'FQty75-90'!K9</f>
        <v>0.17231273672019282</v>
      </c>
      <c r="L9" s="46">
        <f>'FValue75-90'!L9/'FQty75-90'!L9</f>
        <v>0.1847680928277257</v>
      </c>
      <c r="M9" s="46">
        <f>'FValue75-90'!M9/'FQty75-90'!M9</f>
        <v>0.21181616359118496</v>
      </c>
      <c r="N9" s="46">
        <f>'FValue75-90'!N9/'FQty75-90'!N9</f>
        <v>0.24885388579594317</v>
      </c>
      <c r="O9" s="46">
        <f>'FValue75-90'!O9/'FQty75-90'!O9</f>
        <v>0.274429458029056</v>
      </c>
      <c r="P9" s="46">
        <f>'FValue75-90'!P9/'FQty75-90'!P9</f>
        <v>0.3150306791479951</v>
      </c>
      <c r="Q9" s="46">
        <f>'FValue75-90'!Q9/'FQty75-90'!Q9</f>
        <v>0.33259076718245273</v>
      </c>
      <c r="R9" s="46">
        <f>'FValue75-90'!R9/'FQty75-90'!R9</f>
        <v>0.34165777924029356</v>
      </c>
      <c r="S9" s="46">
        <f>'FValue75-90'!S9/'FQty75-90'!S9</f>
        <v>0.3635910924690516</v>
      </c>
      <c r="T9" s="46">
        <f>'FValue75-90'!T9/'FQty75-90'!T9</f>
        <v>0.36167864042233083</v>
      </c>
      <c r="U9" s="46">
        <f>'FValue75-90'!U9/'FQty75-90'!U9</f>
        <v>0.3574096736783428</v>
      </c>
      <c r="V9" s="46">
        <f>'FValue75-90'!V9/'FQty75-90'!V9</f>
        <v>0.3997388760417798</v>
      </c>
      <c r="W9" s="46">
        <f>'FValue75-90'!W9/'FQty75-90'!W9</f>
        <v>0.5583186064125221</v>
      </c>
      <c r="X9" s="46" t="e">
        <f>'FValue75-90'!X9/'FQty75-90'!X9</f>
        <v>#REF!</v>
      </c>
      <c r="Y9" s="46" t="e">
        <f>'FValue75-90'!Y9/'FQty75-90'!Y9</f>
        <v>#REF!</v>
      </c>
      <c r="Z9" s="46" t="e">
        <f>'FValue75-90'!Z9/'FQty75-90'!Z9</f>
        <v>#REF!</v>
      </c>
      <c r="AA9" s="33"/>
    </row>
    <row r="10" spans="1:27" ht="12">
      <c r="A10" s="29" t="s">
        <v>121</v>
      </c>
      <c r="B10" s="33">
        <v>10261</v>
      </c>
      <c r="C10" s="33">
        <v>10788</v>
      </c>
      <c r="D10" s="33">
        <v>12692</v>
      </c>
      <c r="E10" s="33">
        <v>18881</v>
      </c>
      <c r="F10" s="33">
        <v>25940</v>
      </c>
      <c r="G10" s="33">
        <v>26400</v>
      </c>
      <c r="H10" s="33">
        <v>26359</v>
      </c>
      <c r="I10" s="33">
        <v>35669</v>
      </c>
      <c r="J10" s="33">
        <v>30978</v>
      </c>
      <c r="K10" s="46">
        <f>'FValue75-90'!K10/'FQty75-90'!K10</f>
        <v>0.16483913041236847</v>
      </c>
      <c r="L10" s="46">
        <f>'FValue75-90'!L10/'FQty75-90'!L10</f>
        <v>0.1813108112854818</v>
      </c>
      <c r="M10" s="46">
        <f>'FValue75-90'!M10/'FQty75-90'!M10</f>
        <v>0.21446694122805127</v>
      </c>
      <c r="N10" s="46">
        <f>'FValue75-90'!N10/'FQty75-90'!N10</f>
        <v>0.2353623563006179</v>
      </c>
      <c r="O10" s="46">
        <f>'FValue75-90'!O10/'FQty75-90'!O10</f>
        <v>0.25994254793239363</v>
      </c>
      <c r="P10" s="46">
        <f>'FValue75-90'!P10/'FQty75-90'!P10</f>
        <v>0.2938842540892071</v>
      </c>
      <c r="Q10" s="46">
        <f>'FValue75-90'!Q10/'FQty75-90'!Q10</f>
        <v>0.30261985612682835</v>
      </c>
      <c r="R10" s="46">
        <f>'FValue75-90'!R10/'FQty75-90'!R10</f>
        <v>0.3113020023213958</v>
      </c>
      <c r="S10" s="46">
        <f>'FValue75-90'!S10/'FQty75-90'!S10</f>
        <v>0.32029844986170963</v>
      </c>
      <c r="T10" s="46">
        <f>'FValue75-90'!T10/'FQty75-90'!T10</f>
        <v>0.3197073848191072</v>
      </c>
      <c r="U10" s="46">
        <f>'FValue75-90'!U10/'FQty75-90'!U10</f>
        <v>0.3145532249756027</v>
      </c>
      <c r="V10" s="46">
        <f>'FValue75-90'!V10/'FQty75-90'!V10</f>
        <v>0.3601759011421533</v>
      </c>
      <c r="W10" s="46">
        <f>'FValue75-90'!W10/'FQty75-90'!W10</f>
        <v>0.5448740526391807</v>
      </c>
      <c r="X10" s="46">
        <f>'FValue75-90'!X10/'FQty75-90'!X10</f>
        <v>0.4365053063375963</v>
      </c>
      <c r="Y10" s="46">
        <f>'FValue75-90'!Y10/'FQty75-90'!Y10</f>
        <v>0.44717259550526245</v>
      </c>
      <c r="Z10" s="46">
        <f>'FValue75-90'!Z10/'FQty75-90'!Z10</f>
        <v>0.520595890329558</v>
      </c>
      <c r="AA10" s="33"/>
    </row>
    <row r="11" spans="1:27" ht="12">
      <c r="A11" s="29" t="s">
        <v>122</v>
      </c>
      <c r="B11" s="33">
        <v>8</v>
      </c>
      <c r="C11" s="33">
        <v>8</v>
      </c>
      <c r="D11" s="33">
        <v>14</v>
      </c>
      <c r="E11" s="33">
        <v>52</v>
      </c>
      <c r="F11" s="33">
        <v>120</v>
      </c>
      <c r="G11" s="33">
        <v>212</v>
      </c>
      <c r="H11" s="33">
        <v>186</v>
      </c>
      <c r="I11" s="33">
        <v>206</v>
      </c>
      <c r="J11" s="33">
        <v>239</v>
      </c>
      <c r="K11" s="46">
        <f>'FValue75-90'!K11/'FQty75-90'!K11</f>
        <v>0.10478061558611657</v>
      </c>
      <c r="L11" s="46">
        <f>'FValue75-90'!L11/'FQty75-90'!L11</f>
        <v>0.11380323054331865</v>
      </c>
      <c r="M11" s="46">
        <f>'FValue75-90'!M11/'FQty75-90'!M11</f>
        <v>0.12757201646090535</v>
      </c>
      <c r="N11" s="46">
        <f>'FValue75-90'!N11/'FQty75-90'!N11</f>
        <v>0.13836136733586543</v>
      </c>
      <c r="O11" s="46">
        <f>'FValue75-90'!O11/'FQty75-90'!O11</f>
        <v>0.16373991457047934</v>
      </c>
      <c r="P11" s="46">
        <f>'FValue75-90'!P11/'FQty75-90'!P11</f>
        <v>0.17994505494505494</v>
      </c>
      <c r="Q11" s="46">
        <f>'FValue75-90'!Q11/'FQty75-90'!Q11</f>
        <v>0.19182948490230906</v>
      </c>
      <c r="R11" s="46">
        <f>'FValue75-90'!R11/'FQty75-90'!R11</f>
        <v>0.19528415961305925</v>
      </c>
      <c r="S11" s="46">
        <f>'FValue75-90'!S11/'FQty75-90'!S11</f>
        <v>0.1846884604638167</v>
      </c>
      <c r="T11" s="46">
        <f>'FValue75-90'!T11/'FQty75-90'!T11</f>
        <v>0.1996527777777778</v>
      </c>
      <c r="U11" s="46">
        <f>'FValue75-90'!U11/'FQty75-90'!U11</f>
        <v>0.1869212962962963</v>
      </c>
      <c r="V11" s="46">
        <f>'FValue75-90'!V11/'FQty75-90'!V11</f>
        <v>0.19896788990825687</v>
      </c>
      <c r="W11" s="46">
        <f>'FValue75-90'!W11/'FQty75-90'!W11</f>
        <v>0.2076326002587322</v>
      </c>
      <c r="X11" s="46">
        <f>'FValue75-90'!X11/'FQty75-90'!X11</f>
        <v>0.2162948593598448</v>
      </c>
      <c r="Y11" s="46">
        <f>'FValue75-90'!Y11/'FQty75-90'!Y11</f>
        <v>0.21131741821396993</v>
      </c>
      <c r="Z11" s="46">
        <f>'FValue75-90'!Z11/'FQty75-90'!Z11</f>
        <v>0.2161339421613394</v>
      </c>
      <c r="AA11" s="33"/>
    </row>
    <row r="12" spans="1:27" ht="12">
      <c r="A12" s="29" t="s">
        <v>123</v>
      </c>
      <c r="B12" s="33">
        <v>8560</v>
      </c>
      <c r="C12" s="33">
        <v>8252</v>
      </c>
      <c r="D12" s="33">
        <v>10344</v>
      </c>
      <c r="E12" s="33">
        <v>13460</v>
      </c>
      <c r="F12" s="33">
        <v>11847</v>
      </c>
      <c r="G12" s="33">
        <v>13554</v>
      </c>
      <c r="H12" s="33">
        <v>13022</v>
      </c>
      <c r="I12" s="33">
        <v>15351</v>
      </c>
      <c r="J12" s="33">
        <v>15032</v>
      </c>
      <c r="K12" s="46">
        <f>'FValue75-90'!K12/'FQty75-90'!K12</f>
        <v>0.19118197180191684</v>
      </c>
      <c r="L12" s="46">
        <f>'FValue75-90'!L12/'FQty75-90'!L12</f>
        <v>0.20503148862144238</v>
      </c>
      <c r="M12" s="46">
        <f>'FValue75-90'!M12/'FQty75-90'!M12</f>
        <v>0.2429701199287329</v>
      </c>
      <c r="N12" s="46">
        <f>'FValue75-90'!N12/'FQty75-90'!N12</f>
        <v>0.2748653812749696</v>
      </c>
      <c r="O12" s="46">
        <f>'FValue75-90'!O12/'FQty75-90'!O12</f>
        <v>0.295024698603108</v>
      </c>
      <c r="P12" s="46">
        <f>'FValue75-90'!P12/'FQty75-90'!P12</f>
        <v>0.32317960776786</v>
      </c>
      <c r="Q12" s="46">
        <f>'FValue75-90'!Q12/'FQty75-90'!Q12</f>
        <v>0.3402805513216559</v>
      </c>
      <c r="R12" s="46">
        <f>'FValue75-90'!R12/'FQty75-90'!R12</f>
        <v>0.33540677471550967</v>
      </c>
      <c r="S12" s="46">
        <f>'FValue75-90'!S12/'FQty75-90'!S12</f>
        <v>0.3399808843366797</v>
      </c>
      <c r="T12" s="46">
        <f>'FValue75-90'!T12/'FQty75-90'!T12</f>
        <v>0.34080153183896833</v>
      </c>
      <c r="U12" s="46">
        <f>'FValue75-90'!U12/'FQty75-90'!U12</f>
        <v>0.3385089381698086</v>
      </c>
      <c r="V12" s="46">
        <f>'FValue75-90'!V12/'FQty75-90'!V12</f>
        <v>0.37923737809797453</v>
      </c>
      <c r="W12" s="46">
        <f>'FValue75-90'!W12/'FQty75-90'!W12</f>
        <v>0.6041841958899616</v>
      </c>
      <c r="X12" s="46">
        <f>'FValue75-90'!X12/'FQty75-90'!X12</f>
        <v>0.4602168608830348</v>
      </c>
      <c r="Y12" s="46">
        <f>'FValue75-90'!Y12/'FQty75-90'!Y12</f>
        <v>0.4577208407748317</v>
      </c>
      <c r="Z12" s="46">
        <f>'FValue75-90'!Z12/'FQty75-90'!Z12</f>
        <v>0.548828840564371</v>
      </c>
      <c r="AA12" s="33"/>
    </row>
    <row r="13" spans="1:27" ht="12">
      <c r="A13" s="29" t="s">
        <v>124</v>
      </c>
      <c r="B13" s="33">
        <v>250</v>
      </c>
      <c r="C13" s="33">
        <v>1392</v>
      </c>
      <c r="D13" s="33">
        <v>592</v>
      </c>
      <c r="E13" s="33">
        <v>247</v>
      </c>
      <c r="F13" s="33">
        <v>210</v>
      </c>
      <c r="G13" s="33">
        <v>198</v>
      </c>
      <c r="H13" s="33">
        <v>112</v>
      </c>
      <c r="I13" s="33">
        <v>126</v>
      </c>
      <c r="J13" s="33">
        <v>102</v>
      </c>
      <c r="K13" s="46">
        <f>'FValue75-90'!K13/'FQty75-90'!K13</f>
        <v>0.2604166666666667</v>
      </c>
      <c r="L13" s="46">
        <f>'FValue75-90'!L13/'FQty75-90'!L13</f>
        <v>0.25101214574898784</v>
      </c>
      <c r="M13" s="46">
        <f>'FValue75-90'!M13/'FQty75-90'!M13</f>
        <v>0.26527570789865873</v>
      </c>
      <c r="N13" s="46">
        <f>'FValue75-90'!N13/'FQty75-90'!N13</f>
        <v>0.26582278481012656</v>
      </c>
      <c r="O13" s="46">
        <f>'FValue75-90'!O13/'FQty75-90'!O13</f>
        <v>0.3004048582995951</v>
      </c>
      <c r="P13" s="46">
        <f>'FValue75-90'!P13/'FQty75-90'!P13</f>
        <v>0.3023157894736842</v>
      </c>
      <c r="Q13" s="46">
        <f>'FValue75-90'!Q13/'FQty75-90'!Q13</f>
        <v>0.29218647406434667</v>
      </c>
      <c r="R13" s="46">
        <f>'FValue75-90'!R13/'FQty75-90'!R13</f>
        <v>0.3257491675915649</v>
      </c>
      <c r="S13" s="46">
        <f>'FValue75-90'!S13/'FQty75-90'!S13</f>
        <v>0.34825174825174826</v>
      </c>
      <c r="T13" s="46">
        <f>'FValue75-90'!T13/'FQty75-90'!T13</f>
        <v>0.3394422310756972</v>
      </c>
      <c r="U13" s="46">
        <f>'FValue75-90'!U13/'FQty75-90'!U13</f>
        <v>0.33518582841264327</v>
      </c>
      <c r="V13" s="46">
        <f>'FValue75-90'!V13/'FQty75-90'!V13</f>
        <v>0.350834879406308</v>
      </c>
      <c r="W13" s="46">
        <f>'FValue75-90'!W13/'FQty75-90'!W13</f>
        <v>0.38763410502540935</v>
      </c>
      <c r="X13" s="46">
        <f>'FValue75-90'!X13/'FQty75-90'!X13</f>
        <v>0.36770392192966306</v>
      </c>
      <c r="Y13" s="46">
        <f>'FValue75-90'!Y13/'FQty75-90'!Y13</f>
        <v>0.3699731903485255</v>
      </c>
      <c r="Z13" s="46">
        <f>'FValue75-90'!Z13/'FQty75-90'!Z13</f>
        <v>0.4545923632610939</v>
      </c>
      <c r="AA13" s="33"/>
    </row>
    <row r="14" spans="1:27" ht="12">
      <c r="A14" s="29" t="s">
        <v>125</v>
      </c>
      <c r="B14" s="33">
        <v>59</v>
      </c>
      <c r="C14" s="33">
        <v>70</v>
      </c>
      <c r="D14" s="33">
        <v>65</v>
      </c>
      <c r="E14" s="33">
        <v>163</v>
      </c>
      <c r="F14" s="33">
        <v>215</v>
      </c>
      <c r="G14" s="33">
        <v>172</v>
      </c>
      <c r="H14" s="33">
        <v>161</v>
      </c>
      <c r="I14" s="33">
        <v>406</v>
      </c>
      <c r="J14" s="33">
        <v>414</v>
      </c>
      <c r="K14" s="46">
        <f>'FValue75-90'!K14/'FQty75-90'!K14</f>
        <v>1.0053619302949062</v>
      </c>
      <c r="L14" s="46">
        <f>'FValue75-90'!L14/'FQty75-90'!L14</f>
        <v>0.9244712990936556</v>
      </c>
      <c r="M14" s="46">
        <f>'FValue75-90'!M14/'FQty75-90'!M14</f>
        <v>0.9073684210526316</v>
      </c>
      <c r="N14" s="46">
        <f>'FValue75-90'!N14/'FQty75-90'!N14</f>
        <v>1.0699708454810495</v>
      </c>
      <c r="O14" s="46">
        <f>'FValue75-90'!O14/'FQty75-90'!O14</f>
        <v>1.1255924170616114</v>
      </c>
      <c r="P14" s="46">
        <f>'FValue75-90'!P14/'FQty75-90'!P14</f>
        <v>1.1805929919137466</v>
      </c>
      <c r="Q14" s="46">
        <f>'FValue75-90'!Q14/'FQty75-90'!Q14</f>
        <v>1.222972972972973</v>
      </c>
      <c r="R14" s="46">
        <f>'FValue75-90'!R14/'FQty75-90'!R14</f>
        <v>1.2454873646209386</v>
      </c>
      <c r="S14" s="46">
        <f>'FValue75-90'!S14/'FQty75-90'!S14</f>
        <v>1.4767932489451476</v>
      </c>
      <c r="T14" s="46">
        <f>'FValue75-90'!T14/'FQty75-90'!T14</f>
        <v>1.4982078853046594</v>
      </c>
      <c r="U14" s="46">
        <f>'FValue75-90'!U14/'FQty75-90'!U14</f>
        <v>1.8737373737373737</v>
      </c>
      <c r="V14" s="46">
        <f>'FValue75-90'!V14/'FQty75-90'!V14</f>
        <v>2.393008474576271</v>
      </c>
      <c r="W14" s="46">
        <f>'FValue75-90'!W14/'FQty75-90'!W14</f>
        <v>2.1734892787524367</v>
      </c>
      <c r="X14" s="46">
        <f>'FValue75-90'!X14/'FQty75-90'!X14</f>
        <v>2.3582089552238807</v>
      </c>
      <c r="Y14" s="46">
        <f>'FValue75-90'!Y14/'FQty75-90'!Y14</f>
        <v>2.7732342007434942</v>
      </c>
      <c r="Z14" s="46">
        <f>'FValue75-90'!Z14/'FQty75-90'!Z14</f>
        <v>2.732673267326733</v>
      </c>
      <c r="AA14" s="33"/>
    </row>
    <row r="15" spans="1:27" ht="12">
      <c r="A15" s="29" t="s">
        <v>126</v>
      </c>
      <c r="B15" s="33">
        <v>567</v>
      </c>
      <c r="C15" s="33">
        <v>569</v>
      </c>
      <c r="D15" s="33">
        <v>1185</v>
      </c>
      <c r="E15" s="33">
        <v>2886</v>
      </c>
      <c r="F15" s="33">
        <v>9985</v>
      </c>
      <c r="G15" s="33">
        <v>9204</v>
      </c>
      <c r="H15" s="33">
        <v>9483</v>
      </c>
      <c r="I15" s="33">
        <v>13517</v>
      </c>
      <c r="J15" s="33">
        <v>11636</v>
      </c>
      <c r="K15" s="46">
        <f>'FValue75-90'!K15/'FQty75-90'!K15</f>
        <v>0.16331197112991538</v>
      </c>
      <c r="L15" s="46">
        <f>'FValue75-90'!L15/'FQty75-90'!L15</f>
        <v>0.17928262738024622</v>
      </c>
      <c r="M15" s="46">
        <f>'FValue75-90'!M15/'FQty75-90'!M15</f>
        <v>0.2030650870120932</v>
      </c>
      <c r="N15" s="46">
        <f>'FValue75-90'!N15/'FQty75-90'!N15</f>
        <v>0.20968733100634188</v>
      </c>
      <c r="O15" s="46">
        <f>'FValue75-90'!O15/'FQty75-90'!O15</f>
        <v>0.23082525770014198</v>
      </c>
      <c r="P15" s="46">
        <f>'FValue75-90'!P15/'FQty75-90'!P15</f>
        <v>0.25440022226852815</v>
      </c>
      <c r="Q15" s="46">
        <f>'FValue75-90'!Q15/'FQty75-90'!Q15</f>
        <v>0.2558902020587114</v>
      </c>
      <c r="R15" s="46">
        <f>'FValue75-90'!R15/'FQty75-90'!R15</f>
        <v>0.2738821788798316</v>
      </c>
      <c r="S15" s="46">
        <f>'FValue75-90'!S15/'FQty75-90'!S15</f>
        <v>0.27134063721884555</v>
      </c>
      <c r="T15" s="46">
        <f>'FValue75-90'!T15/'FQty75-90'!T15</f>
        <v>0.27089961548220876</v>
      </c>
      <c r="U15" s="46">
        <f>'FValue75-90'!U15/'FQty75-90'!U15</f>
        <v>0.24867044224463863</v>
      </c>
      <c r="V15" s="46">
        <f>'FValue75-90'!V15/'FQty75-90'!V15</f>
        <v>0.2821081654966961</v>
      </c>
      <c r="W15" s="46">
        <f>'FValue75-90'!W15/'FQty75-90'!W15</f>
        <v>0.33829115445642943</v>
      </c>
      <c r="X15" s="46">
        <f>'FValue75-90'!X15/'FQty75-90'!X15</f>
        <v>0.3430383510058468</v>
      </c>
      <c r="Y15" s="46">
        <f>'FValue75-90'!Y15/'FQty75-90'!Y15</f>
        <v>0.4069499989639238</v>
      </c>
      <c r="Z15" s="46">
        <f>'FValue75-90'!Z15/'FQty75-90'!Z15</f>
        <v>0.4031121833534379</v>
      </c>
      <c r="AA15" s="33"/>
    </row>
    <row r="16" spans="1:27" ht="12">
      <c r="A16" s="29" t="s">
        <v>127</v>
      </c>
      <c r="B16" s="33">
        <v>764</v>
      </c>
      <c r="C16" s="33">
        <v>380</v>
      </c>
      <c r="D16" s="33">
        <v>412</v>
      </c>
      <c r="E16" s="33">
        <v>1611</v>
      </c>
      <c r="F16" s="33">
        <v>2840</v>
      </c>
      <c r="G16" s="33">
        <v>2070</v>
      </c>
      <c r="H16" s="33">
        <v>2268</v>
      </c>
      <c r="I16" s="33">
        <v>5103</v>
      </c>
      <c r="J16" s="33">
        <v>2639</v>
      </c>
      <c r="K16" s="46">
        <f>'FValue75-90'!K16/'FQty75-90'!K16</f>
        <v>0.11658360207172871</v>
      </c>
      <c r="L16" s="46">
        <f>'FValue75-90'!L16/'FQty75-90'!L16</f>
        <v>0.1204491578290705</v>
      </c>
      <c r="M16" s="46">
        <f>'FValue75-90'!M16/'FQty75-90'!M16</f>
        <v>0.13138333816005407</v>
      </c>
      <c r="N16" s="46">
        <f>'FValue75-90'!N16/'FQty75-90'!N16</f>
        <v>0.13700835697308902</v>
      </c>
      <c r="O16" s="46">
        <f>'FValue75-90'!O16/'FQty75-90'!O16</f>
        <v>0.15422729060165158</v>
      </c>
      <c r="P16" s="46">
        <f>'FValue75-90'!P16/'FQty75-90'!P16</f>
        <v>0.1783383602961338</v>
      </c>
      <c r="Q16" s="46">
        <f>'FValue75-90'!Q16/'FQty75-90'!Q16</f>
        <v>0.1759134379597842</v>
      </c>
      <c r="R16" s="46">
        <f>'FValue75-90'!R16/'FQty75-90'!R16</f>
        <v>0.18387428963728594</v>
      </c>
      <c r="S16" s="46">
        <f>'FValue75-90'!S16/'FQty75-90'!S16</f>
        <v>0.19263374957039753</v>
      </c>
      <c r="T16" s="46">
        <f>'FValue75-90'!T16/'FQty75-90'!T16</f>
        <v>0.1865435625382575</v>
      </c>
      <c r="U16" s="46">
        <f>'FValue75-90'!U16/'FQty75-90'!U16</f>
        <v>0.21550568141717835</v>
      </c>
      <c r="V16" s="46">
        <f>'FValue75-90'!V16/'FQty75-90'!V16</f>
        <v>0.30002666565083236</v>
      </c>
      <c r="W16" s="46">
        <f>'FValue75-90'!W16/'FQty75-90'!W16</f>
        <v>0.3238000173596042</v>
      </c>
      <c r="X16" s="46">
        <f>'FValue75-90'!X16/'FQty75-90'!X16</f>
        <v>0.3476496841129079</v>
      </c>
      <c r="Y16" s="46">
        <f>'FValue75-90'!Y16/'FQty75-90'!Y16</f>
        <v>0.29622676928853015</v>
      </c>
      <c r="Z16" s="46">
        <f>'FValue75-90'!Z16/'FQty75-90'!Z16</f>
        <v>0.27489533492822965</v>
      </c>
      <c r="AA16" s="33"/>
    </row>
    <row r="17" spans="1:27" ht="12">
      <c r="A17" s="29" t="s">
        <v>128</v>
      </c>
      <c r="B17" s="33">
        <v>48</v>
      </c>
      <c r="C17" s="33">
        <v>116</v>
      </c>
      <c r="D17" s="33">
        <v>71</v>
      </c>
      <c r="E17" s="33">
        <v>450</v>
      </c>
      <c r="F17" s="33">
        <v>1060</v>
      </c>
      <c r="G17" s="33">
        <v>935</v>
      </c>
      <c r="H17" s="33">
        <v>1074</v>
      </c>
      <c r="I17" s="33">
        <v>848</v>
      </c>
      <c r="J17" s="33">
        <v>815</v>
      </c>
      <c r="K17" s="46">
        <f>'FValue75-90'!K17/'FQty75-90'!K17</f>
        <v>0.14580246913580247</v>
      </c>
      <c r="L17" s="46">
        <f>'FValue75-90'!L17/'FQty75-90'!L17</f>
        <v>0.1584940500615511</v>
      </c>
      <c r="M17" s="46">
        <f>'FValue75-90'!M17/'FQty75-90'!M17</f>
        <v>0.18589002207969718</v>
      </c>
      <c r="N17" s="46">
        <f>'FValue75-90'!N17/'FQty75-90'!N17</f>
        <v>0.20397154249081384</v>
      </c>
      <c r="O17" s="46">
        <f>'FValue75-90'!O17/'FQty75-90'!O17</f>
        <v>0.2263471566923268</v>
      </c>
      <c r="P17" s="46">
        <f>'FValue75-90'!P17/'FQty75-90'!P17</f>
        <v>0.229826139088729</v>
      </c>
      <c r="Q17" s="46">
        <f>'FValue75-90'!Q17/'FQty75-90'!Q17</f>
        <v>0.26494753111526886</v>
      </c>
      <c r="R17" s="46">
        <f>'FValue75-90'!R17/'FQty75-90'!R17</f>
        <v>0.25371934057096907</v>
      </c>
      <c r="S17" s="46">
        <f>'FValue75-90'!S17/'FQty75-90'!S17</f>
        <v>0.28804554079696393</v>
      </c>
      <c r="T17" s="46">
        <f>'FValue75-90'!T17/'FQty75-90'!T17</f>
        <v>0.2938859998990256</v>
      </c>
      <c r="U17" s="46">
        <f>'FValue75-90'!U17/'FQty75-90'!U17</f>
        <v>0.3150443676759466</v>
      </c>
      <c r="V17" s="46">
        <f>'FValue75-90'!V17/'FQty75-90'!V17</f>
        <v>0.40382452193475815</v>
      </c>
      <c r="W17" s="46">
        <f>'FValue75-90'!W17/'FQty75-90'!W17</f>
        <v>0.7426089957437019</v>
      </c>
      <c r="X17" s="46">
        <f>'FValue75-90'!X17/'FQty75-90'!X17</f>
        <v>0.45382526029877773</v>
      </c>
      <c r="Y17" s="46">
        <f>'FValue75-90'!Y17/'FQty75-90'!Y17</f>
        <v>0.6226384231618549</v>
      </c>
      <c r="Z17" s="46">
        <f>'FValue75-90'!Z17/'FQty75-90'!Z17</f>
        <v>0.8009537265983752</v>
      </c>
      <c r="AA17" s="33"/>
    </row>
    <row r="18" spans="1:27" ht="12">
      <c r="A18" s="29" t="s">
        <v>129</v>
      </c>
      <c r="B18" s="33"/>
      <c r="C18" s="33"/>
      <c r="D18" s="33"/>
      <c r="E18" s="33"/>
      <c r="F18" s="33"/>
      <c r="G18" s="33"/>
      <c r="H18" s="33"/>
      <c r="I18" s="33"/>
      <c r="J18" s="33"/>
      <c r="K18" s="46">
        <f>'FValue75-90'!K18/'FQty75-90'!K18</f>
        <v>0.09181141439205956</v>
      </c>
      <c r="L18" s="46">
        <f>'FValue75-90'!L18/'FQty75-90'!L18</f>
        <v>0.08845208845208845</v>
      </c>
      <c r="M18" s="46">
        <f>'FValue75-90'!M18/'FQty75-90'!M18</f>
        <v>0.09896729776247848</v>
      </c>
      <c r="N18" s="46">
        <f>'FValue75-90'!N18/'FQty75-90'!N18</f>
        <v>0.10746513535684987</v>
      </c>
      <c r="O18" s="46">
        <f>'FValue75-90'!O18/'FQty75-90'!O18</f>
        <v>0.10923694779116466</v>
      </c>
      <c r="P18" s="46">
        <f>'FValue75-90'!P18/'FQty75-90'!P18</f>
        <v>0.11726384364820847</v>
      </c>
      <c r="Q18" s="46">
        <f>'FValue75-90'!Q18/'FQty75-90'!Q18</f>
        <v>0.12180052956751986</v>
      </c>
      <c r="R18" s="46">
        <f>'FValue75-90'!R18/'FQty75-90'!R18</f>
        <v>0.13099415204678364</v>
      </c>
      <c r="S18" s="46">
        <f>'FValue75-90'!S18/'FQty75-90'!S18</f>
        <v>0.13406593406593406</v>
      </c>
      <c r="T18" s="46">
        <f>'FValue75-90'!T18/'FQty75-90'!T18</f>
        <v>0.13162118780096307</v>
      </c>
      <c r="U18" s="46">
        <f>'FValue75-90'!U18/'FQty75-90'!U18</f>
        <v>0.15865384615384615</v>
      </c>
      <c r="V18" s="46">
        <f>'FValue75-90'!V18/'FQty75-90'!V18</f>
        <v>0.30656934306569344</v>
      </c>
      <c r="W18" s="46">
        <f>'FValue75-90'!W18/'FQty75-90'!W18</f>
        <v>0.24807903402854006</v>
      </c>
      <c r="X18" s="46">
        <f>'FValue75-90'!X18/'FQty75-90'!X18</f>
        <v>0.15225563909774437</v>
      </c>
      <c r="Y18" s="46">
        <f>'FValue75-90'!Y18/'FQty75-90'!Y18</f>
        <v>0.1790744466800805</v>
      </c>
      <c r="Z18" s="46">
        <f>'FValue75-90'!Z18/'FQty75-90'!Z18</f>
        <v>0.2579034941763727</v>
      </c>
      <c r="AA18" s="33"/>
    </row>
    <row r="19" spans="1:27" ht="12">
      <c r="A19" s="29" t="s">
        <v>130</v>
      </c>
      <c r="B19" s="33"/>
      <c r="C19" s="33"/>
      <c r="D19" s="33"/>
      <c r="E19" s="33"/>
      <c r="F19" s="33"/>
      <c r="G19" s="33"/>
      <c r="H19" s="33"/>
      <c r="I19" s="33"/>
      <c r="J19" s="33"/>
      <c r="K19" s="46">
        <f>'FValue75-90'!K19/'FQty75-90'!K19</f>
        <v>0.13043478260869565</v>
      </c>
      <c r="L19" s="46">
        <f>'FValue75-90'!L19/'FQty75-90'!L19</f>
        <v>0.0898876404494382</v>
      </c>
      <c r="M19" s="46">
        <f>'FValue75-90'!M19/'FQty75-90'!M19</f>
        <v>0.11070110701107011</v>
      </c>
      <c r="N19" s="46">
        <f>'FValue75-90'!N19/'FQty75-90'!N19</f>
        <v>0.11694510739856802</v>
      </c>
      <c r="O19" s="46">
        <f>'FValue75-90'!O19/'FQty75-90'!O19</f>
        <v>0.14555555555555555</v>
      </c>
      <c r="P19" s="46">
        <f>'FValue75-90'!P19/'FQty75-90'!P19</f>
        <v>0.13663366336633664</v>
      </c>
      <c r="Q19" s="46">
        <f>'FValue75-90'!Q19/'FQty75-90'!Q19</f>
        <v>0.16522574447646493</v>
      </c>
      <c r="R19" s="46">
        <f>'FValue75-90'!R19/'FQty75-90'!R19</f>
        <v>0.16917293233082706</v>
      </c>
      <c r="S19" s="46">
        <f>'FValue75-90'!S19/'FQty75-90'!S19</f>
        <v>0.16573556797020483</v>
      </c>
      <c r="T19" s="46">
        <f>'FValue75-90'!T19/'FQty75-90'!T19</f>
        <v>0.14387351778656127</v>
      </c>
      <c r="U19" s="46">
        <f>'FValue75-90'!U19/'FQty75-90'!U19</f>
        <v>0.14460687475306203</v>
      </c>
      <c r="V19" s="46">
        <f>'FValue75-90'!V19/'FQty75-90'!V19</f>
        <v>0.1979223619464188</v>
      </c>
      <c r="W19" s="46">
        <f>'FValue75-90'!W19/'FQty75-90'!W19</f>
        <v>0.21469284357188093</v>
      </c>
      <c r="X19" s="46">
        <f>'FValue75-90'!X19/'FQty75-90'!X19</f>
        <v>0.21253672869735554</v>
      </c>
      <c r="Y19" s="46">
        <f>'FValue75-90'!Y19/'FQty75-90'!Y19</f>
        <v>0.3080691642651297</v>
      </c>
      <c r="Z19" s="46">
        <f>'FValue75-90'!Z19/'FQty75-90'!Z19</f>
        <v>0.3338833883388339</v>
      </c>
      <c r="AA19" s="33"/>
    </row>
    <row r="20" spans="1:27" ht="12">
      <c r="A20" s="29" t="s">
        <v>131</v>
      </c>
      <c r="B20" s="33"/>
      <c r="C20" s="33"/>
      <c r="D20" s="33"/>
      <c r="E20" s="33"/>
      <c r="F20" s="33"/>
      <c r="G20" s="33"/>
      <c r="H20" s="33"/>
      <c r="I20" s="33"/>
      <c r="J20" s="33"/>
      <c r="K20" s="46">
        <f>'FValue75-90'!K20/'FQty75-90'!K20</f>
        <v>0</v>
      </c>
      <c r="L20" s="46">
        <f>'FValue75-90'!L20/'FQty75-90'!L20</f>
        <v>0</v>
      </c>
      <c r="M20" s="46" t="e">
        <f>'FValue75-90'!M20/'FQty75-90'!M20</f>
        <v>#DIV/0!</v>
      </c>
      <c r="N20" s="46">
        <f>'FValue75-90'!N20/'FQty75-90'!N20</f>
        <v>0</v>
      </c>
      <c r="O20" s="46" t="e">
        <f>'FValue75-90'!O20/'FQty75-90'!O20</f>
        <v>#DIV/0!</v>
      </c>
      <c r="P20" s="46">
        <f>'FValue75-90'!P20/'FQty75-90'!P20</f>
        <v>0</v>
      </c>
      <c r="Q20" s="46">
        <f>'FValue75-90'!Q20/'FQty75-90'!Q20</f>
        <v>0</v>
      </c>
      <c r="R20" s="46" t="e">
        <f>'FValue75-90'!R20/'FQty75-90'!R20</f>
        <v>#DIV/0!</v>
      </c>
      <c r="S20" s="46" t="e">
        <f>'FValue75-90'!S20/'FQty75-90'!S20</f>
        <v>#DIV/0!</v>
      </c>
      <c r="T20" s="46" t="e">
        <f>'FValue75-90'!T20/'FQty75-90'!T20</f>
        <v>#DIV/0!</v>
      </c>
      <c r="U20" s="46">
        <f>'FValue75-90'!U20/'FQty75-90'!U20</f>
        <v>1</v>
      </c>
      <c r="V20" s="46" t="e">
        <f>'FValue75-90'!V20/'FQty75-90'!V20</f>
        <v>#DIV/0!</v>
      </c>
      <c r="W20" s="46" t="e">
        <f>'FValue75-90'!W20/'FQty75-90'!W20</f>
        <v>#DIV/0!</v>
      </c>
      <c r="X20" s="46" t="e">
        <f>'FValue75-90'!X20/'FQty75-90'!X20</f>
        <v>#DIV/0!</v>
      </c>
      <c r="Y20" s="46" t="e">
        <f>'FValue75-90'!Y20/'FQty75-90'!Y20</f>
        <v>#DIV/0!</v>
      </c>
      <c r="Z20" s="46" t="e">
        <f>'FValue75-90'!Z20/'FQty75-90'!Z20</f>
        <v>#DIV/0!</v>
      </c>
      <c r="AA20" s="33"/>
    </row>
    <row r="21" spans="1:27" ht="12">
      <c r="A21" s="29" t="s">
        <v>132</v>
      </c>
      <c r="B21" s="33">
        <v>5</v>
      </c>
      <c r="C21" s="33">
        <v>1</v>
      </c>
      <c r="D21" s="33">
        <v>9</v>
      </c>
      <c r="E21" s="33">
        <v>12</v>
      </c>
      <c r="F21" s="33">
        <v>23</v>
      </c>
      <c r="G21" s="33">
        <v>55</v>
      </c>
      <c r="H21" s="33">
        <v>53</v>
      </c>
      <c r="I21" s="33">
        <v>112</v>
      </c>
      <c r="J21" s="33">
        <v>101</v>
      </c>
      <c r="K21" s="46">
        <f>'FValue75-90'!K21/'FQty75-90'!K21</f>
        <v>0</v>
      </c>
      <c r="L21" s="46">
        <f>'FValue75-90'!L21/'FQty75-90'!L21</f>
        <v>0.05263157894736842</v>
      </c>
      <c r="M21" s="46">
        <f>'FValue75-90'!M21/'FQty75-90'!M21</f>
        <v>0.034482758620689655</v>
      </c>
      <c r="N21" s="46">
        <f>'FValue75-90'!N21/'FQty75-90'!N21</f>
        <v>0.03765690376569038</v>
      </c>
      <c r="O21" s="46">
        <f>'FValue75-90'!O21/'FQty75-90'!O21</f>
        <v>0.03827751196172249</v>
      </c>
      <c r="P21" s="46">
        <f>'FValue75-90'!P21/'FQty75-90'!P21</f>
        <v>0.030303030303030304</v>
      </c>
      <c r="Q21" s="46">
        <f>'FValue75-90'!Q21/'FQty75-90'!Q21</f>
        <v>0.031578947368421054</v>
      </c>
      <c r="R21" s="46">
        <f>'FValue75-90'!R21/'FQty75-90'!R21</f>
        <v>0.047619047619047616</v>
      </c>
      <c r="S21" s="46">
        <f>'FValue75-90'!S21/'FQty75-90'!S21</f>
        <v>0.2</v>
      </c>
      <c r="T21" s="46">
        <f>'FValue75-90'!T21/'FQty75-90'!T21</f>
        <v>0.2</v>
      </c>
      <c r="U21" s="46">
        <f>'FValue75-90'!U21/'FQty75-90'!U21</f>
        <v>0.3076923076923077</v>
      </c>
      <c r="V21" s="46">
        <f>'FValue75-90'!V21/'FQty75-90'!V21</f>
        <v>0.30952380952380953</v>
      </c>
      <c r="W21" s="46">
        <f>'FValue75-90'!W21/'FQty75-90'!W21</f>
        <v>0.4105263157894737</v>
      </c>
      <c r="X21" s="46">
        <f>'FValue75-90'!X21/'FQty75-90'!X21</f>
        <v>0.18181818181818182</v>
      </c>
      <c r="Y21" s="46">
        <f>'FValue75-90'!Y21/'FQty75-90'!Y21</f>
        <v>0.1590909090909091</v>
      </c>
      <c r="Z21" s="46">
        <f>'FValue75-90'!Z21/'FQty75-90'!Z21</f>
        <v>0.279126213592233</v>
      </c>
      <c r="AA21" s="33"/>
    </row>
    <row r="22" spans="1:27" ht="12">
      <c r="A22" s="29" t="s">
        <v>133</v>
      </c>
      <c r="B22" s="33">
        <v>1661</v>
      </c>
      <c r="C22" s="33">
        <v>1190</v>
      </c>
      <c r="D22" s="33">
        <v>1029</v>
      </c>
      <c r="E22" s="33">
        <v>1484</v>
      </c>
      <c r="F22" s="33">
        <v>5971</v>
      </c>
      <c r="G22" s="33">
        <v>6101</v>
      </c>
      <c r="H22" s="33">
        <v>4661</v>
      </c>
      <c r="I22" s="33">
        <v>6854</v>
      </c>
      <c r="J22" s="33">
        <v>6479</v>
      </c>
      <c r="K22" s="46">
        <f>'FValue75-90'!K22/'FQty75-90'!K22</f>
        <v>0.12472565608058676</v>
      </c>
      <c r="L22" s="46">
        <f>'FValue75-90'!L22/'FQty75-90'!L22</f>
        <v>0.12487052076921921</v>
      </c>
      <c r="M22" s="46">
        <f>'FValue75-90'!M22/'FQty75-90'!M22</f>
        <v>0.1470462955567979</v>
      </c>
      <c r="N22" s="46">
        <f>'FValue75-90'!N22/'FQty75-90'!N22</f>
        <v>0.1858652624828896</v>
      </c>
      <c r="O22" s="46">
        <f>'FValue75-90'!O22/'FQty75-90'!O22</f>
        <v>0.22618267447155915</v>
      </c>
      <c r="P22" s="46">
        <f>'FValue75-90'!P22/'FQty75-90'!P22</f>
        <v>0.3431619958383141</v>
      </c>
      <c r="Q22" s="46">
        <f>'FValue75-90'!Q22/'FQty75-90'!Q22</f>
        <v>0.2850157286573021</v>
      </c>
      <c r="R22" s="46">
        <f>'FValue75-90'!R22/'FQty75-90'!R22</f>
        <v>0.31314570716066975</v>
      </c>
      <c r="S22" s="46">
        <f>'FValue75-90'!S22/'FQty75-90'!S22</f>
        <v>0.2705419848891255</v>
      </c>
      <c r="T22" s="46">
        <f>'FValue75-90'!T22/'FQty75-90'!T22</f>
        <v>0.26451946492310774</v>
      </c>
      <c r="U22" s="46">
        <f>'FValue75-90'!U22/'FQty75-90'!U22</f>
        <v>0.20898367315053512</v>
      </c>
      <c r="V22" s="46">
        <f>'FValue75-90'!V22/'FQty75-90'!V22</f>
        <v>0.2957061184770709</v>
      </c>
      <c r="W22" s="46">
        <f>'FValue75-90'!W22/'FQty75-90'!W22</f>
        <v>0.24658314350797267</v>
      </c>
      <c r="X22" s="46">
        <f>'FValue75-90'!X22/'FQty75-90'!X22</f>
        <v>0.2730206079758995</v>
      </c>
      <c r="Y22" s="46">
        <f>'FValue75-90'!Y22/'FQty75-90'!Y22</f>
        <v>0.23500791416831057</v>
      </c>
      <c r="Z22" s="46">
        <f>'FValue75-90'!Z22/'FQty75-90'!Z22</f>
        <v>0.18660284099054458</v>
      </c>
      <c r="AA22" s="33"/>
    </row>
    <row r="23" spans="1:27" ht="12">
      <c r="A23" s="29" t="s">
        <v>134</v>
      </c>
      <c r="B23" s="33">
        <v>169</v>
      </c>
      <c r="C23" s="33">
        <v>153</v>
      </c>
      <c r="D23" s="33">
        <v>108</v>
      </c>
      <c r="E23" s="33">
        <v>86</v>
      </c>
      <c r="F23" s="33">
        <v>69</v>
      </c>
      <c r="G23" s="33">
        <v>50</v>
      </c>
      <c r="H23" s="33">
        <v>73</v>
      </c>
      <c r="I23" s="33">
        <v>293</v>
      </c>
      <c r="J23" s="33">
        <v>568</v>
      </c>
      <c r="K23" s="46">
        <f>'FValue75-90'!K23/'FQty75-90'!K23</f>
        <v>0.028328611898016998</v>
      </c>
      <c r="L23" s="46">
        <f>'FValue75-90'!L23/'FQty75-90'!L23</f>
        <v>0.029751378341828772</v>
      </c>
      <c r="M23" s="46">
        <f>'FValue75-90'!M23/'FQty75-90'!M23</f>
        <v>0.04364284123803162</v>
      </c>
      <c r="N23" s="46">
        <f>'FValue75-90'!N23/'FQty75-90'!N23</f>
        <v>0.061472715318869164</v>
      </c>
      <c r="O23" s="46">
        <f>'FValue75-90'!O23/'FQty75-90'!O23</f>
        <v>0.10426641132035323</v>
      </c>
      <c r="P23" s="46">
        <f>'FValue75-90'!P23/'FQty75-90'!P23</f>
        <v>0.15553836484069042</v>
      </c>
      <c r="Q23" s="46">
        <f>'FValue75-90'!Q23/'FQty75-90'!Q23</f>
        <v>0.1663281742418937</v>
      </c>
      <c r="R23" s="46">
        <f>'FValue75-90'!R23/'FQty75-90'!R23</f>
        <v>0.2193601468307965</v>
      </c>
      <c r="S23" s="46">
        <f>'FValue75-90'!S23/'FQty75-90'!S23</f>
        <v>0.18789381954685613</v>
      </c>
      <c r="T23" s="46">
        <f>'FValue75-90'!T23/'FQty75-90'!T23</f>
        <v>0.2235987657163911</v>
      </c>
      <c r="U23" s="46">
        <f>'FValue75-90'!U23/'FQty75-90'!U23</f>
        <v>0.17047980863936962</v>
      </c>
      <c r="V23" s="46">
        <f>'FValue75-90'!V23/'FQty75-90'!V23</f>
        <v>0.3066017103814422</v>
      </c>
      <c r="W23" s="46">
        <f>'FValue75-90'!W23/'FQty75-90'!W23</f>
        <v>0.2368776599337972</v>
      </c>
      <c r="X23" s="46">
        <f>'FValue75-90'!X23/'FQty75-90'!X23</f>
        <v>0.2885924312551048</v>
      </c>
      <c r="Y23" s="46">
        <f>'FValue75-90'!Y23/'FQty75-90'!Y23</f>
        <v>0.21153526695239044</v>
      </c>
      <c r="Z23" s="46">
        <f>'FValue75-90'!Z23/'FQty75-90'!Z23</f>
        <v>0.15782475630000867</v>
      </c>
      <c r="AA23" s="33"/>
    </row>
    <row r="24" spans="1:27" ht="12">
      <c r="A24" s="29" t="s">
        <v>135</v>
      </c>
      <c r="B24" s="33">
        <v>673</v>
      </c>
      <c r="C24" s="33">
        <v>369</v>
      </c>
      <c r="D24" s="33">
        <v>249</v>
      </c>
      <c r="E24" s="33">
        <v>311</v>
      </c>
      <c r="F24" s="33">
        <v>4015</v>
      </c>
      <c r="G24" s="33">
        <v>4122</v>
      </c>
      <c r="H24" s="33">
        <v>2613</v>
      </c>
      <c r="I24" s="33">
        <v>3168</v>
      </c>
      <c r="J24" s="33">
        <v>2490</v>
      </c>
      <c r="K24" s="46">
        <f>'FValue75-90'!K24/'FQty75-90'!K24</f>
        <v>0.07086688326976504</v>
      </c>
      <c r="L24" s="46">
        <f>'FValue75-90'!L24/'FQty75-90'!L24</f>
        <v>0.07798127631740322</v>
      </c>
      <c r="M24" s="46">
        <f>'FValue75-90'!M24/'FQty75-90'!M24</f>
        <v>0.09959289047760897</v>
      </c>
      <c r="N24" s="46">
        <f>'FValue75-90'!N24/'FQty75-90'!N24</f>
        <v>0.1847415018034758</v>
      </c>
      <c r="O24" s="46">
        <f>'FValue75-90'!O24/'FQty75-90'!O24</f>
        <v>0.23534053076227315</v>
      </c>
      <c r="P24" s="46">
        <f>'FValue75-90'!P24/'FQty75-90'!P24</f>
        <v>0.3050360522757999</v>
      </c>
      <c r="Q24" s="46">
        <f>'FValue75-90'!Q24/'FQty75-90'!Q24</f>
        <v>0.21717702189545124</v>
      </c>
      <c r="R24" s="46">
        <f>'FValue75-90'!R24/'FQty75-90'!R24</f>
        <v>0.2132380039802462</v>
      </c>
      <c r="S24" s="46">
        <f>'FValue75-90'!S24/'FQty75-90'!S24</f>
        <v>0.21136049356451442</v>
      </c>
      <c r="T24" s="46">
        <f>'FValue75-90'!T24/'FQty75-90'!T24</f>
        <v>0.2072447173935672</v>
      </c>
      <c r="U24" s="46">
        <f>'FValue75-90'!U24/'FQty75-90'!U24</f>
        <v>0.12257061414874319</v>
      </c>
      <c r="V24" s="46">
        <f>'FValue75-90'!V24/'FQty75-90'!V24</f>
        <v>0.12191416635017091</v>
      </c>
      <c r="W24" s="46">
        <f>'FValue75-90'!W24/'FQty75-90'!W24</f>
        <v>0.12553270828894098</v>
      </c>
      <c r="X24" s="46">
        <f>'FValue75-90'!X24/'FQty75-90'!X24</f>
        <v>0.12195807052935319</v>
      </c>
      <c r="Y24" s="46">
        <f>'FValue75-90'!Y24/'FQty75-90'!Y24</f>
        <v>0.11683343143025308</v>
      </c>
      <c r="Z24" s="46">
        <f>'FValue75-90'!Z24/'FQty75-90'!Z24</f>
        <v>0.12480348720880377</v>
      </c>
      <c r="AA24" s="33"/>
    </row>
    <row r="25" spans="1:27" ht="12">
      <c r="A25" s="29" t="s">
        <v>136</v>
      </c>
      <c r="B25" s="33">
        <v>116</v>
      </c>
      <c r="C25" s="33">
        <v>178</v>
      </c>
      <c r="D25" s="33">
        <v>0</v>
      </c>
      <c r="E25" s="33">
        <v>23</v>
      </c>
      <c r="F25" s="33">
        <v>60</v>
      </c>
      <c r="G25" s="33">
        <v>104</v>
      </c>
      <c r="H25" s="33">
        <v>121</v>
      </c>
      <c r="I25" s="33">
        <v>237</v>
      </c>
      <c r="J25" s="33">
        <v>160</v>
      </c>
      <c r="K25" s="46">
        <f>'FValue75-90'!K25/'FQty75-90'!K25</f>
        <v>0.08533747090768037</v>
      </c>
      <c r="L25" s="46">
        <f>'FValue75-90'!L25/'FQty75-90'!L25</f>
        <v>0.08464125560538116</v>
      </c>
      <c r="M25" s="46">
        <f>'FValue75-90'!M25/'FQty75-90'!M25</f>
        <v>0.06081251577088065</v>
      </c>
      <c r="N25" s="46">
        <f>'FValue75-90'!N25/'FQty75-90'!N25</f>
        <v>0.12066452929175167</v>
      </c>
      <c r="O25" s="46">
        <f>'FValue75-90'!O25/'FQty75-90'!O25</f>
        <v>0.15392642838507697</v>
      </c>
      <c r="P25" s="46">
        <f>'FValue75-90'!P25/'FQty75-90'!P25</f>
        <v>0.17110741049125727</v>
      </c>
      <c r="Q25" s="46">
        <f>'FValue75-90'!Q25/'FQty75-90'!Q25</f>
        <v>0.1452892800461694</v>
      </c>
      <c r="R25" s="46">
        <f>'FValue75-90'!R25/'FQty75-90'!R25</f>
        <v>0.1791530944625407</v>
      </c>
      <c r="S25" s="46">
        <f>'FValue75-90'!S25/'FQty75-90'!S25</f>
        <v>0.21990852190659604</v>
      </c>
      <c r="T25" s="46">
        <f>'FValue75-90'!T25/'FQty75-90'!T25</f>
        <v>0.14419635247997273</v>
      </c>
      <c r="U25" s="46">
        <f>'FValue75-90'!U25/'FQty75-90'!U25</f>
        <v>0.11962664296145788</v>
      </c>
      <c r="V25" s="46">
        <f>'FValue75-90'!V25/'FQty75-90'!V25</f>
        <v>0.12644601542416453</v>
      </c>
      <c r="W25" s="46">
        <f>'FValue75-90'!W25/'FQty75-90'!W25</f>
        <v>0.1728263354415911</v>
      </c>
      <c r="X25" s="46">
        <f>'FValue75-90'!X25/'FQty75-90'!X25</f>
        <v>0.14845049130763416</v>
      </c>
      <c r="Y25" s="46">
        <f>'FValue75-90'!Y25/'FQty75-90'!Y25</f>
        <v>0.15990691489361702</v>
      </c>
      <c r="Z25" s="46">
        <f>'FValue75-90'!Z25/'FQty75-90'!Z25</f>
        <v>0.20145916686279125</v>
      </c>
      <c r="AA25" s="33"/>
    </row>
    <row r="26" spans="1:27" ht="12">
      <c r="A26" s="29" t="s">
        <v>137</v>
      </c>
      <c r="B26" s="33">
        <v>682</v>
      </c>
      <c r="C26" s="33">
        <v>476</v>
      </c>
      <c r="D26" s="33">
        <v>641</v>
      </c>
      <c r="E26" s="33">
        <v>1023</v>
      </c>
      <c r="F26" s="33">
        <v>1746</v>
      </c>
      <c r="G26" s="33">
        <v>1719</v>
      </c>
      <c r="H26" s="33">
        <v>1757</v>
      </c>
      <c r="I26" s="33">
        <v>3054</v>
      </c>
      <c r="J26" s="33">
        <v>3112</v>
      </c>
      <c r="K26" s="46">
        <f>'FValue75-90'!K26/'FQty75-90'!K26</f>
        <v>1.5151663405088063</v>
      </c>
      <c r="L26" s="46">
        <f>'FValue75-90'!L26/'FQty75-90'!L26</f>
        <v>1.805168986083499</v>
      </c>
      <c r="M26" s="46">
        <f>'FValue75-90'!M26/'FQty75-90'!M26</f>
        <v>2.4262125902992775</v>
      </c>
      <c r="N26" s="46">
        <f>'FValue75-90'!N26/'FQty75-90'!N26</f>
        <v>2.9627118644067796</v>
      </c>
      <c r="O26" s="46">
        <f>'FValue75-90'!O26/'FQty75-90'!O26</f>
        <v>3.3793103448275863</v>
      </c>
      <c r="P26" s="46">
        <f>'FValue75-90'!P26/'FQty75-90'!P26</f>
        <v>3.5451950523311133</v>
      </c>
      <c r="Q26" s="46">
        <f>'FValue75-90'!Q26/'FQty75-90'!Q26</f>
        <v>3.5031413612565445</v>
      </c>
      <c r="R26" s="46">
        <f>'FValue75-90'!R26/'FQty75-90'!R26</f>
        <v>3.554125662376987</v>
      </c>
      <c r="S26" s="46">
        <f>'FValue75-90'!S26/'FQty75-90'!S26</f>
        <v>3.4538386783284745</v>
      </c>
      <c r="T26" s="46">
        <f>'FValue75-90'!T26/'FQty75-90'!T26</f>
        <v>3.706766917293233</v>
      </c>
      <c r="U26" s="46">
        <f>'FValue75-90'!U26/'FQty75-90'!U26</f>
        <v>4.2002275312855515</v>
      </c>
      <c r="V26" s="46">
        <f>'FValue75-90'!V26/'FQty75-90'!V26</f>
        <v>3.846091205211726</v>
      </c>
      <c r="W26" s="46">
        <f>'FValue75-90'!W26/'FQty75-90'!W26</f>
        <v>3.811141304347826</v>
      </c>
      <c r="X26" s="46">
        <f>'FValue75-90'!X26/'FQty75-90'!X26</f>
        <v>4.170694087403599</v>
      </c>
      <c r="Y26" s="46">
        <f>'FValue75-90'!Y26/'FQty75-90'!Y26</f>
        <v>4.204413472706156</v>
      </c>
      <c r="Z26" s="46">
        <f>'FValue75-90'!Z26/'FQty75-90'!Z26</f>
        <v>4.420195439739413</v>
      </c>
      <c r="AA26" s="33"/>
    </row>
    <row r="27" spans="1:27" ht="12">
      <c r="A27" s="29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46" t="e">
        <f>'FValue75-90'!K27/'FQty75-90'!K27</f>
        <v>#DIV/0!</v>
      </c>
      <c r="L27" s="46" t="e">
        <f>'FValue75-90'!L27/'FQty75-90'!L27</f>
        <v>#DIV/0!</v>
      </c>
      <c r="M27" s="46" t="e">
        <f>'FValue75-90'!M27/'FQty75-90'!M27</f>
        <v>#DIV/0!</v>
      </c>
      <c r="N27" s="46" t="e">
        <f>'FValue75-90'!N27/'FQty75-90'!N27</f>
        <v>#DIV/0!</v>
      </c>
      <c r="O27" s="46" t="e">
        <f>'FValue75-90'!O27/'FQty75-90'!O27</f>
        <v>#DIV/0!</v>
      </c>
      <c r="P27" s="46" t="e">
        <f>'FValue75-90'!P27/'FQty75-90'!P27</f>
        <v>#DIV/0!</v>
      </c>
      <c r="Q27" s="46" t="e">
        <f>'FValue75-90'!Q27/'FQty75-90'!Q27</f>
        <v>#DIV/0!</v>
      </c>
      <c r="R27" s="46" t="e">
        <f>'FValue75-90'!R27/'FQty75-90'!R27</f>
        <v>#DIV/0!</v>
      </c>
      <c r="S27" s="46" t="e">
        <f>'FValue75-90'!S27/'FQty75-90'!S27</f>
        <v>#DIV/0!</v>
      </c>
      <c r="T27" s="46" t="e">
        <f>'FValue75-90'!T27/'FQty75-90'!T27</f>
        <v>#DIV/0!</v>
      </c>
      <c r="U27" s="46" t="e">
        <f>'FValue75-90'!U27/'FQty75-90'!U27</f>
        <v>#DIV/0!</v>
      </c>
      <c r="V27" s="46" t="e">
        <f>'FValue75-90'!V27/'FQty75-90'!V27</f>
        <v>#DIV/0!</v>
      </c>
      <c r="W27" s="46">
        <f>'FValue75-90'!W27/'FQty75-90'!W27</f>
        <v>3.404040404040404</v>
      </c>
      <c r="X27" s="46">
        <f>'FValue75-90'!X27/'FQty75-90'!X27</f>
        <v>7.522292993630574</v>
      </c>
      <c r="Y27" s="46">
        <f>'FValue75-90'!Y27/'FQty75-90'!Y27</f>
        <v>11.227272727272727</v>
      </c>
      <c r="Z27" s="46">
        <f>'FValue75-90'!Z27/'FQty75-90'!Z27</f>
        <v>13.848275862068965</v>
      </c>
      <c r="AA27" s="33"/>
    </row>
    <row r="28" spans="1:27" ht="12">
      <c r="A28" s="29" t="s">
        <v>139</v>
      </c>
      <c r="B28" s="33">
        <v>14</v>
      </c>
      <c r="C28" s="33">
        <v>0</v>
      </c>
      <c r="D28" s="33">
        <v>18</v>
      </c>
      <c r="E28" s="33">
        <v>38</v>
      </c>
      <c r="F28" s="33">
        <v>74</v>
      </c>
      <c r="G28" s="33">
        <v>79</v>
      </c>
      <c r="H28" s="33">
        <v>75</v>
      </c>
      <c r="I28" s="33">
        <v>12</v>
      </c>
      <c r="J28" s="33">
        <v>17</v>
      </c>
      <c r="K28" s="46">
        <f>'FValue75-90'!K28/'FQty75-90'!K28</f>
        <v>0.7586206896551724</v>
      </c>
      <c r="L28" s="46">
        <f>'FValue75-90'!L28/'FQty75-90'!L28</f>
        <v>0.9130434782608695</v>
      </c>
      <c r="M28" s="46">
        <f>'FValue75-90'!M28/'FQty75-90'!M28</f>
        <v>1.054054054054054</v>
      </c>
      <c r="N28" s="46">
        <f>'FValue75-90'!N28/'FQty75-90'!N28</f>
        <v>1.1923076923076923</v>
      </c>
      <c r="O28" s="46">
        <f>'FValue75-90'!O28/'FQty75-90'!O28</f>
        <v>1.2307692307692308</v>
      </c>
      <c r="P28" s="46">
        <f>'FValue75-90'!P28/'FQty75-90'!P28</f>
        <v>1.2820512820512822</v>
      </c>
      <c r="Q28" s="46">
        <f>'FValue75-90'!Q28/'FQty75-90'!Q28</f>
        <v>1.2272727272727273</v>
      </c>
      <c r="R28" s="46">
        <f>'FValue75-90'!R28/'FQty75-90'!R28</f>
        <v>0.9545454545454546</v>
      </c>
      <c r="S28" s="46">
        <f>'FValue75-90'!S28/'FQty75-90'!S28</f>
        <v>1.263157894736842</v>
      </c>
      <c r="T28" s="46" t="e">
        <f>'FValue75-90'!T28/'FQty75-90'!T28</f>
        <v>#N/A</v>
      </c>
      <c r="U28" s="46" t="e">
        <f>'FValue75-90'!U28/'FQty75-90'!U28</f>
        <v>#N/A</v>
      </c>
      <c r="V28" s="46" t="e">
        <f>'FValue75-90'!V28/'FQty75-90'!V28</f>
        <v>#N/A</v>
      </c>
      <c r="W28" s="46" t="e">
        <f>'FValue75-90'!W28/'FQty75-90'!W28</f>
        <v>#N/A</v>
      </c>
      <c r="X28" s="46" t="e">
        <f>'FValue75-90'!X28/'FQty75-90'!X28</f>
        <v>#N/A</v>
      </c>
      <c r="Y28" s="46" t="e">
        <f>'FValue75-90'!Y28/'FQty75-90'!Y28</f>
        <v>#N/A</v>
      </c>
      <c r="Z28" s="46" t="e">
        <f>'FValue75-90'!Z28/'FQty75-90'!Z28</f>
        <v>#N/A</v>
      </c>
      <c r="AA28" s="33"/>
    </row>
    <row r="29" spans="1:27" ht="12">
      <c r="A29" s="29" t="s">
        <v>140</v>
      </c>
      <c r="B29" s="33"/>
      <c r="C29" s="33"/>
      <c r="D29" s="33"/>
      <c r="E29" s="33"/>
      <c r="F29" s="33"/>
      <c r="G29" s="33"/>
      <c r="H29" s="33"/>
      <c r="I29" s="33"/>
      <c r="J29" s="33"/>
      <c r="K29" s="33" t="e">
        <f>NA()</f>
        <v>#N/A</v>
      </c>
      <c r="L29" s="33" t="e">
        <f>NA()</f>
        <v>#N/A</v>
      </c>
      <c r="M29" s="33" t="e">
        <f>NA()</f>
        <v>#N/A</v>
      </c>
      <c r="N29" s="33" t="e">
        <f>NA()</f>
        <v>#N/A</v>
      </c>
      <c r="O29" s="46">
        <f>'FValue75-90'!O29/'FQty75-90'!O29</f>
        <v>0.8103448275862069</v>
      </c>
      <c r="P29" s="46">
        <f>'FValue75-90'!P29/'FQty75-90'!P29</f>
        <v>0.8348623853211009</v>
      </c>
      <c r="Q29" s="46">
        <f>'FValue75-90'!Q29/'FQty75-90'!Q29</f>
        <v>0.9238754325259516</v>
      </c>
      <c r="R29" s="46">
        <f>'FValue75-90'!R29/'FQty75-90'!R29</f>
        <v>0.8419117647058824</v>
      </c>
      <c r="S29" s="46">
        <f>'FValue75-90'!S29/'FQty75-90'!S29</f>
        <v>0.8585858585858586</v>
      </c>
      <c r="T29" s="33" t="e">
        <f>NA()</f>
        <v>#N/A</v>
      </c>
      <c r="U29" s="33" t="e">
        <f>NA()</f>
        <v>#N/A</v>
      </c>
      <c r="V29" s="33" t="e">
        <f>NA()</f>
        <v>#N/A</v>
      </c>
      <c r="W29" s="33" t="e">
        <f>NA()</f>
        <v>#N/A</v>
      </c>
      <c r="X29" s="33" t="e">
        <f>NA()</f>
        <v>#N/A</v>
      </c>
      <c r="Y29" s="33" t="e">
        <f>NA()</f>
        <v>#N/A</v>
      </c>
      <c r="Z29" s="33" t="e">
        <f>NA()</f>
        <v>#N/A</v>
      </c>
      <c r="AA29" s="33"/>
    </row>
    <row r="30" spans="1:27" ht="12">
      <c r="A30" s="29" t="s">
        <v>141</v>
      </c>
      <c r="B30" s="33"/>
      <c r="C30" s="33"/>
      <c r="D30" s="33"/>
      <c r="E30" s="33"/>
      <c r="F30" s="33"/>
      <c r="G30" s="33"/>
      <c r="H30" s="33"/>
      <c r="I30" s="33"/>
      <c r="J30" s="33"/>
      <c r="K30" s="46" t="e">
        <f>'FValue75-90'!K30/'FQty75-90'!K30</f>
        <v>#N/A</v>
      </c>
      <c r="L30" s="46" t="e">
        <f>'FValue75-90'!L30/'FQty75-90'!L30</f>
        <v>#N/A</v>
      </c>
      <c r="M30" s="46" t="e">
        <f>'FValue75-90'!M30/'FQty75-90'!M30</f>
        <v>#N/A</v>
      </c>
      <c r="N30" s="46" t="e">
        <f>'FValue75-90'!N30/'FQty75-90'!N30</f>
        <v>#N/A</v>
      </c>
      <c r="O30" s="46">
        <f>'FValue75-90'!O30/'FQty75-90'!O30</f>
        <v>0.8527131782945736</v>
      </c>
      <c r="P30" s="46">
        <f>'FValue75-90'!P30/'FQty75-90'!P30</f>
        <v>0.9027237354085603</v>
      </c>
      <c r="Q30" s="46">
        <f>'FValue75-90'!Q30/'FQty75-90'!Q30</f>
        <v>0.9453376205787781</v>
      </c>
      <c r="R30" s="46">
        <f>'FValue75-90'!R30/'FQty75-90'!R30</f>
        <v>0.8503401360544217</v>
      </c>
      <c r="S30" s="46">
        <f>'FValue75-90'!S30/'FQty75-90'!S30</f>
        <v>0.8940092165898618</v>
      </c>
      <c r="T30" s="46">
        <f>'FValue75-90'!T30/'FQty75-90'!T30</f>
        <v>1.022857142857143</v>
      </c>
      <c r="U30" s="46">
        <f>'FValue75-90'!U30/'FQty75-90'!U30</f>
        <v>1.1649484536082475</v>
      </c>
      <c r="V30" s="46">
        <f>'FValue75-90'!V30/'FQty75-90'!V30</f>
        <v>1.308641975308642</v>
      </c>
      <c r="W30" s="46">
        <f>'FValue75-90'!W30/'FQty75-90'!W30</f>
        <v>1.3407407407407408</v>
      </c>
      <c r="X30" s="46" t="e">
        <f>'FValue75-90'!X30/'FQty75-90'!X30</f>
        <v>#N/A</v>
      </c>
      <c r="Y30" s="46" t="e">
        <f>'FValue75-90'!Y30/'FQty75-90'!Y30</f>
        <v>#N/A</v>
      </c>
      <c r="Z30" s="46" t="e">
        <f>'FValue75-90'!Z30/'FQty75-90'!Z30</f>
        <v>#N/A</v>
      </c>
      <c r="AA30" s="33"/>
    </row>
    <row r="31" spans="1:27" ht="12">
      <c r="A31" s="29" t="s">
        <v>142</v>
      </c>
      <c r="B31" s="33"/>
      <c r="C31" s="33"/>
      <c r="D31" s="33"/>
      <c r="E31" s="33"/>
      <c r="F31" s="33"/>
      <c r="G31" s="33"/>
      <c r="H31" s="33"/>
      <c r="I31" s="33"/>
      <c r="J31" s="33"/>
      <c r="K31" s="46" t="e">
        <f>'FValue75-90'!K31/'FQty75-90'!K31</f>
        <v>#N/A</v>
      </c>
      <c r="L31" s="46" t="e">
        <f>'FValue75-90'!L31/'FQty75-90'!L31</f>
        <v>#N/A</v>
      </c>
      <c r="M31" s="46" t="e">
        <f>'FValue75-90'!M31/'FQty75-90'!M31</f>
        <v>#N/A</v>
      </c>
      <c r="N31" s="46" t="e">
        <f>'FValue75-90'!N31/'FQty75-90'!N31</f>
        <v>#N/A</v>
      </c>
      <c r="O31" s="46" t="e">
        <f>'FValue75-90'!O31/'FQty75-90'!O31</f>
        <v>#DIV/0!</v>
      </c>
      <c r="P31" s="46" t="e">
        <f>'FValue75-90'!P31/'FQty75-90'!P31</f>
        <v>#DIV/0!</v>
      </c>
      <c r="Q31" s="46" t="e">
        <f>'FValue75-90'!Q31/'FQty75-90'!Q31</f>
        <v>#DIV/0!</v>
      </c>
      <c r="R31" s="46" t="e">
        <f>'FValue75-90'!R31/'FQty75-90'!R31</f>
        <v>#DIV/0!</v>
      </c>
      <c r="S31" s="46" t="e">
        <f>'FValue75-90'!S31/'FQty75-90'!S31</f>
        <v>#DIV/0!</v>
      </c>
      <c r="T31" s="46">
        <f>'FValue75-90'!T31/'FQty75-90'!T31</f>
        <v>4.363636363636363</v>
      </c>
      <c r="U31" s="46">
        <f>'FValue75-90'!U31/'FQty75-90'!U31</f>
        <v>5.083333333333333</v>
      </c>
      <c r="V31" s="46" t="e">
        <f>'FValue75-90'!V31/'FQty75-90'!V31</f>
        <v>#N/A</v>
      </c>
      <c r="W31" s="46" t="e">
        <f>'FValue75-90'!W31/'FQty75-90'!W31</f>
        <v>#N/A</v>
      </c>
      <c r="X31" s="46" t="e">
        <f>'FValue75-90'!X31/'FQty75-90'!X31</f>
        <v>#N/A</v>
      </c>
      <c r="Y31" s="46" t="e">
        <f>'FValue75-90'!Y31/'FQty75-90'!Y31</f>
        <v>#N/A</v>
      </c>
      <c r="Z31" s="46" t="e">
        <f>'FValue75-90'!Z31/'FQty75-90'!Z31</f>
        <v>#N/A</v>
      </c>
      <c r="AA31" s="33"/>
    </row>
    <row r="32" spans="1:27" ht="12">
      <c r="A32" s="29" t="s">
        <v>143</v>
      </c>
      <c r="B32" s="33"/>
      <c r="C32" s="33"/>
      <c r="D32" s="33"/>
      <c r="E32" s="33"/>
      <c r="F32" s="33"/>
      <c r="G32" s="33"/>
      <c r="H32" s="33"/>
      <c r="I32" s="33"/>
      <c r="J32" s="33"/>
      <c r="K32" s="46">
        <f>'FValue75-90'!K32/'FQty75-90'!K32</f>
        <v>0.42857142857142855</v>
      </c>
      <c r="L32" s="46">
        <f>'FValue75-90'!L32/'FQty75-90'!L32</f>
        <v>0.5454545454545454</v>
      </c>
      <c r="M32" s="46">
        <f>'FValue75-90'!M32/'FQty75-90'!M32</f>
        <v>0.6875</v>
      </c>
      <c r="N32" s="46">
        <f>'FValue75-90'!N32/'FQty75-90'!N32</f>
        <v>0.625</v>
      </c>
      <c r="O32" s="46">
        <f>'FValue75-90'!O32/'FQty75-90'!O32</f>
        <v>0.8260869565217391</v>
      </c>
      <c r="P32" s="46">
        <f>'FValue75-90'!P32/'FQty75-90'!P32</f>
        <v>1.0365853658536586</v>
      </c>
      <c r="Q32" s="46">
        <f>'FValue75-90'!Q32/'FQty75-90'!Q32</f>
        <v>1.048780487804878</v>
      </c>
      <c r="R32" s="46">
        <f>'FValue75-90'!R32/'FQty75-90'!R32</f>
        <v>1.2702702702702702</v>
      </c>
      <c r="S32" s="46">
        <f>'FValue75-90'!S32/'FQty75-90'!S32</f>
        <v>1.2857142857142858</v>
      </c>
      <c r="T32" s="46">
        <f>'FValue75-90'!T32/'FQty75-90'!T32</f>
        <v>1.4285714285714286</v>
      </c>
      <c r="U32" s="46">
        <f>'FValue75-90'!U32/'FQty75-90'!U32</f>
        <v>1.6363636363636365</v>
      </c>
      <c r="V32" s="46">
        <f>'FValue75-90'!V32/'FQty75-90'!V32</f>
        <v>2</v>
      </c>
      <c r="W32" s="46">
        <f>'FValue75-90'!W32/'FQty75-90'!W32</f>
        <v>3.4193548387096775</v>
      </c>
      <c r="X32" s="46">
        <f>'FValue75-90'!X32/'FQty75-90'!X32</f>
        <v>3.5901639344262297</v>
      </c>
      <c r="Y32" s="46">
        <f>'FValue75-90'!Y32/'FQty75-90'!Y32</f>
        <v>3.6666666666666665</v>
      </c>
      <c r="Z32" s="46">
        <f>'FValue75-90'!Z32/'FQty75-90'!Z32</f>
        <v>3.8095238095238093</v>
      </c>
      <c r="AA32" s="33"/>
    </row>
    <row r="33" spans="1:27" ht="12">
      <c r="A33" s="29" t="s">
        <v>144</v>
      </c>
      <c r="B33" s="33"/>
      <c r="C33" s="33"/>
      <c r="D33" s="33"/>
      <c r="E33" s="33"/>
      <c r="F33" s="33"/>
      <c r="G33" s="33"/>
      <c r="H33" s="33"/>
      <c r="I33" s="33"/>
      <c r="J33" s="33"/>
      <c r="K33" s="46" t="e">
        <f>'FValue75-90'!K33/'FQty75-90'!K33</f>
        <v>#N/A</v>
      </c>
      <c r="L33" s="46">
        <f>'FValue75-90'!L33/'FQty75-90'!L33</f>
        <v>0.04878048780487805</v>
      </c>
      <c r="M33" s="46">
        <f>'FValue75-90'!M33/'FQty75-90'!M33</f>
        <v>0.06028368794326241</v>
      </c>
      <c r="N33" s="46">
        <f>'FValue75-90'!N33/'FQty75-90'!N33</f>
        <v>0.05889079473985134</v>
      </c>
      <c r="O33" s="46">
        <f>'FValue75-90'!O33/'FQty75-90'!O33</f>
        <v>0.07142857142857142</v>
      </c>
      <c r="P33" s="46">
        <f>'FValue75-90'!P33/'FQty75-90'!P33</f>
        <v>0.07622641509433963</v>
      </c>
      <c r="Q33" s="46">
        <f>'FValue75-90'!Q33/'FQty75-90'!Q33</f>
        <v>0.06872246696035242</v>
      </c>
      <c r="R33" s="46">
        <f>'FValue75-90'!R33/'FQty75-90'!R33</f>
        <v>0.075</v>
      </c>
      <c r="S33" s="46">
        <f>'FValue75-90'!S33/'FQty75-90'!S33</f>
        <v>0.09090909090909091</v>
      </c>
      <c r="T33" s="46">
        <f>'FValue75-90'!T33/'FQty75-90'!T33</f>
        <v>0.05263157894736842</v>
      </c>
      <c r="U33" s="46">
        <f>'FValue75-90'!U33/'FQty75-90'!U33</f>
        <v>0.06060606060606061</v>
      </c>
      <c r="V33" s="46">
        <f>'FValue75-90'!V33/'FQty75-90'!V33</f>
        <v>0.1</v>
      </c>
      <c r="W33" s="46">
        <f>'FValue75-90'!W33/'FQty75-90'!W33</f>
        <v>0.13082039911308205</v>
      </c>
      <c r="X33" s="46">
        <f>'FValue75-90'!X33/'FQty75-90'!X33</f>
        <v>0.13392857142857142</v>
      </c>
      <c r="Y33" s="46">
        <f>'FValue75-90'!Y33/'FQty75-90'!Y33</f>
        <v>0.18181818181818182</v>
      </c>
      <c r="Z33" s="46">
        <f>'FValue75-90'!Z33/'FQty75-90'!Z33</f>
        <v>0.08333333333333333</v>
      </c>
      <c r="AA33" s="33"/>
    </row>
    <row r="34" spans="1:27" ht="12">
      <c r="A34" s="29" t="s">
        <v>145</v>
      </c>
      <c r="B34" s="33"/>
      <c r="C34" s="33"/>
      <c r="D34" s="33"/>
      <c r="E34" s="33"/>
      <c r="F34" s="33"/>
      <c r="G34" s="33"/>
      <c r="H34" s="33"/>
      <c r="I34" s="33"/>
      <c r="J34" s="33"/>
      <c r="K34" s="46">
        <f>'FValue75-90'!K34/'FQty75-90'!K34</f>
        <v>0.5769230769230769</v>
      </c>
      <c r="L34" s="46">
        <f>'FValue75-90'!L34/'FQty75-90'!L34</f>
        <v>0.4444444444444444</v>
      </c>
      <c r="M34" s="46">
        <f>'FValue75-90'!M34/'FQty75-90'!M34</f>
        <v>0.5454545454545454</v>
      </c>
      <c r="N34" s="46">
        <f>'FValue75-90'!N34/'FQty75-90'!N34</f>
        <v>0.7272727272727273</v>
      </c>
      <c r="O34" s="46">
        <f>'FValue75-90'!O34/'FQty75-90'!O34</f>
        <v>0.4117647058823529</v>
      </c>
      <c r="P34" s="46">
        <f>'FValue75-90'!P34/'FQty75-90'!P34</f>
        <v>0.5</v>
      </c>
      <c r="Q34" s="46">
        <f>'FValue75-90'!Q34/'FQty75-90'!Q34</f>
        <v>0.3333333333333333</v>
      </c>
      <c r="R34" s="46">
        <f>'FValue75-90'!R34/'FQty75-90'!R34</f>
        <v>0.9</v>
      </c>
      <c r="S34" s="46">
        <f>'FValue75-90'!S34/'FQty75-90'!S34</f>
        <v>0.8888888888888888</v>
      </c>
      <c r="T34" s="46">
        <f>'FValue75-90'!T34/'FQty75-90'!T34</f>
        <v>0.7142857142857143</v>
      </c>
      <c r="U34" s="46">
        <f>'FValue75-90'!U34/'FQty75-90'!U34</f>
        <v>0.9333333333333333</v>
      </c>
      <c r="V34" s="46">
        <f>'FValue75-90'!V34/'FQty75-90'!V34</f>
        <v>0.7777777777777778</v>
      </c>
      <c r="W34" s="46">
        <f>'FValue75-90'!W34/'FQty75-90'!W34</f>
        <v>0.6808510638297872</v>
      </c>
      <c r="X34" s="46">
        <f>'FValue75-90'!X34/'FQty75-90'!X34</f>
        <v>0.6557377049180327</v>
      </c>
      <c r="Y34" s="46">
        <f>'FValue75-90'!Y34/'FQty75-90'!Y34</f>
        <v>0.851063829787234</v>
      </c>
      <c r="Z34" s="46">
        <f>'FValue75-90'!Z34/'FQty75-90'!Z34</f>
        <v>0.8648648648648649</v>
      </c>
      <c r="AA34" s="33"/>
    </row>
    <row r="35" spans="1:27" ht="12">
      <c r="A35" s="29" t="s">
        <v>132</v>
      </c>
      <c r="B35" s="33">
        <v>7</v>
      </c>
      <c r="C35" s="33">
        <v>14</v>
      </c>
      <c r="D35" s="33">
        <v>13</v>
      </c>
      <c r="E35" s="33">
        <v>3</v>
      </c>
      <c r="F35" s="33">
        <v>7</v>
      </c>
      <c r="G35" s="33">
        <v>17</v>
      </c>
      <c r="H35" s="33">
        <v>22</v>
      </c>
      <c r="I35" s="33">
        <v>90</v>
      </c>
      <c r="J35" s="33">
        <v>132</v>
      </c>
      <c r="K35" s="46">
        <f>'FValue75-90'!K35/'FQty75-90'!K35</f>
        <v>0.13725490196078433</v>
      </c>
      <c r="L35" s="46">
        <f>'FValue75-90'!L35/'FQty75-90'!L35</f>
        <v>0.42857142857142855</v>
      </c>
      <c r="M35" s="46">
        <f>'FValue75-90'!M35/'FQty75-90'!M35</f>
        <v>0.5627705627705628</v>
      </c>
      <c r="N35" s="46">
        <f>'FValue75-90'!N35/'FQty75-90'!N35</f>
        <v>0.5025773195876289</v>
      </c>
      <c r="O35" s="46">
        <f>'FValue75-90'!O35/'FQty75-90'!O35</f>
        <v>0.18229954614220878</v>
      </c>
      <c r="P35" s="46">
        <f>'FValue75-90'!P35/'FQty75-90'!P35</f>
        <v>0.15251572327044025</v>
      </c>
      <c r="Q35" s="46">
        <f>'FValue75-90'!Q35/'FQty75-90'!Q35</f>
        <v>0.03042198233562316</v>
      </c>
      <c r="R35" s="46">
        <f>'FValue75-90'!R35/'FQty75-90'!R35</f>
        <v>0.048834628190899</v>
      </c>
      <c r="S35" s="46" t="e">
        <f>'FValue75-90'!S35/'FQty75-90'!S35</f>
        <v>#DIV/0!</v>
      </c>
      <c r="T35" s="46">
        <f>'FValue75-90'!T35/'FQty75-90'!T35</f>
        <v>0</v>
      </c>
      <c r="U35" s="46" t="e">
        <f>'FValue75-90'!U35/'FQty75-90'!U35</f>
        <v>#DIV/0!</v>
      </c>
      <c r="V35" s="46">
        <f>'FValue75-90'!V35/'FQty75-90'!V35</f>
        <v>1</v>
      </c>
      <c r="W35" s="46">
        <f>'FValue75-90'!W35/'FQty75-90'!W35</f>
        <v>0.47058823529411764</v>
      </c>
      <c r="X35" s="46">
        <f>'FValue75-90'!X35/'FQty75-90'!X35</f>
        <v>1.8865248226950355</v>
      </c>
      <c r="Y35" s="46">
        <f>'FValue75-90'!Y35/'FQty75-90'!Y35</f>
        <v>1.9935897435897436</v>
      </c>
      <c r="Z35" s="46">
        <f>'FValue75-90'!Z35/'FQty75-90'!Z35</f>
        <v>1.4861111111111112</v>
      </c>
      <c r="AA35" s="33"/>
    </row>
    <row r="36" spans="1:27" ht="12">
      <c r="A36" s="29" t="s">
        <v>146</v>
      </c>
      <c r="B36" s="33">
        <v>1006</v>
      </c>
      <c r="C36" s="33">
        <v>1670</v>
      </c>
      <c r="D36" s="33">
        <v>1633</v>
      </c>
      <c r="E36" s="33">
        <v>2573</v>
      </c>
      <c r="F36" s="33">
        <v>2843</v>
      </c>
      <c r="G36" s="33">
        <v>3146</v>
      </c>
      <c r="H36" s="33">
        <v>4533</v>
      </c>
      <c r="I36" s="33">
        <v>4745</v>
      </c>
      <c r="J36" s="33">
        <v>4625</v>
      </c>
      <c r="K36" s="46">
        <f>'FValue75-90'!K36/'FQty75-90'!K36</f>
        <v>0.6531966224366706</v>
      </c>
      <c r="L36" s="46">
        <f>'FValue75-90'!L36/'FQty75-90'!L36</f>
        <v>0.48256275575642826</v>
      </c>
      <c r="M36" s="46">
        <f>'FValue75-90'!M36/'FQty75-90'!M36</f>
        <v>0.31663113006396587</v>
      </c>
      <c r="N36" s="46">
        <f>'FValue75-90'!N36/'FQty75-90'!N36</f>
        <v>0.4128429272337779</v>
      </c>
      <c r="O36" s="46">
        <f>'FValue75-90'!O36/'FQty75-90'!O36</f>
        <v>0.36756220613620977</v>
      </c>
      <c r="P36" s="46">
        <f>'FValue75-90'!P36/'FQty75-90'!P36</f>
        <v>0.4357784637162574</v>
      </c>
      <c r="Q36" s="46">
        <f>'FValue75-90'!Q36/'FQty75-90'!Q36</f>
        <v>0.6885336405751182</v>
      </c>
      <c r="R36" s="46">
        <f>'FValue75-90'!R36/'FQty75-90'!R36</f>
        <v>0.8003404747374169</v>
      </c>
      <c r="S36" s="46">
        <f>'FValue75-90'!S36/'FQty75-90'!S36</f>
        <v>1.5298226466575717</v>
      </c>
      <c r="T36" s="46">
        <f>'FValue75-90'!T36/'FQty75-90'!T36</f>
        <v>1.5639312977099236</v>
      </c>
      <c r="U36" s="46">
        <f>'FValue75-90'!U36/'FQty75-90'!U36</f>
        <v>1.812971342383107</v>
      </c>
      <c r="V36" s="46">
        <f>'FValue75-90'!V36/'FQty75-90'!V36</f>
        <v>1.8318389350349304</v>
      </c>
      <c r="W36" s="46">
        <f>'FValue75-90'!W36/'FQty75-90'!W36</f>
        <v>1.975074183976261</v>
      </c>
      <c r="X36" s="46">
        <f>'FValue75-90'!X36/'FQty75-90'!X36</f>
        <v>2.0862863619191536</v>
      </c>
      <c r="Y36" s="46">
        <f>'FValue75-90'!Y36/'FQty75-90'!Y36</f>
        <v>1.748245593718878</v>
      </c>
      <c r="Z36" s="46">
        <f>'FValue75-90'!Z36/'FQty75-90'!Z36</f>
        <v>1.6556180725949743</v>
      </c>
      <c r="AA36" s="33"/>
    </row>
    <row r="37" spans="1:27" ht="12">
      <c r="A37" s="29" t="s">
        <v>147</v>
      </c>
      <c r="B37" s="33"/>
      <c r="C37" s="33"/>
      <c r="D37" s="33"/>
      <c r="E37" s="33"/>
      <c r="F37" s="33"/>
      <c r="G37" s="33"/>
      <c r="H37" s="33"/>
      <c r="I37" s="33"/>
      <c r="J37" s="33"/>
      <c r="K37" s="46" t="e">
        <f>'FValue75-90'!K37/'FQty75-90'!K37</f>
        <v>#DIV/0!</v>
      </c>
      <c r="L37" s="46" t="e">
        <f>'FValue75-90'!L37/'FQty75-90'!L37</f>
        <v>#DIV/0!</v>
      </c>
      <c r="M37" s="46" t="e">
        <f>'FValue75-90'!M37/'FQty75-90'!M37</f>
        <v>#DIV/0!</v>
      </c>
      <c r="N37" s="46" t="e">
        <f>'FValue75-90'!N37/'FQty75-90'!N37</f>
        <v>#DIV/0!</v>
      </c>
      <c r="O37" s="46">
        <f>'FValue75-90'!O37/'FQty75-90'!O37</f>
        <v>0</v>
      </c>
      <c r="P37" s="46" t="e">
        <f>'FValue75-90'!P37/'FQty75-90'!P37</f>
        <v>#DIV/0!</v>
      </c>
      <c r="Q37" s="46" t="e">
        <f>'FValue75-90'!Q37/'FQty75-90'!Q37</f>
        <v>#DIV/0!</v>
      </c>
      <c r="R37" s="46" t="e">
        <f>'FValue75-90'!R37/'FQty75-90'!R37</f>
        <v>#DIV/0!</v>
      </c>
      <c r="S37" s="46" t="e">
        <f>'FValue75-90'!S37/'FQty75-90'!S37</f>
        <v>#DIV/0!</v>
      </c>
      <c r="T37" s="46">
        <f>'FValue75-90'!T37/'FQty75-90'!T37</f>
        <v>1</v>
      </c>
      <c r="U37" s="46" t="e">
        <f>'FValue75-90'!U37/'FQty75-90'!U37</f>
        <v>#DIV/0!</v>
      </c>
      <c r="V37" s="46">
        <f>'FValue75-90'!V37/'FQty75-90'!V37</f>
        <v>0.625</v>
      </c>
      <c r="W37" s="46">
        <f>'FValue75-90'!W37/'FQty75-90'!W37</f>
        <v>0.5</v>
      </c>
      <c r="X37" s="46">
        <f>'FValue75-90'!X37/'FQty75-90'!X37</f>
        <v>1</v>
      </c>
      <c r="Y37" s="46">
        <f>'FValue75-90'!Y37/'FQty75-90'!Y37</f>
        <v>0.30006930006930005</v>
      </c>
      <c r="Z37" s="46">
        <f>'FValue75-90'!Z37/'FQty75-90'!Z37</f>
        <v>0.43345859790073865</v>
      </c>
      <c r="AA37" s="33"/>
    </row>
    <row r="38" spans="1:27" ht="12">
      <c r="A38" s="29" t="s">
        <v>148</v>
      </c>
      <c r="B38" s="33">
        <v>819</v>
      </c>
      <c r="C38" s="33">
        <v>1414</v>
      </c>
      <c r="D38" s="33">
        <v>1402</v>
      </c>
      <c r="E38" s="33">
        <v>2281</v>
      </c>
      <c r="F38" s="33">
        <v>2511</v>
      </c>
      <c r="G38" s="33">
        <v>2440</v>
      </c>
      <c r="H38" s="33">
        <v>3207</v>
      </c>
      <c r="I38" s="33">
        <v>2980</v>
      </c>
      <c r="J38" s="33">
        <v>3176</v>
      </c>
      <c r="K38" s="46">
        <f>'FValue75-90'!K38/'FQty75-90'!K38</f>
        <v>2.307193396226415</v>
      </c>
      <c r="L38" s="46">
        <f>'FValue75-90'!L38/'FQty75-90'!L38</f>
        <v>2.339396628216504</v>
      </c>
      <c r="M38" s="46">
        <f>'FValue75-90'!M38/'FQty75-90'!M38</f>
        <v>2.6116460339293903</v>
      </c>
      <c r="N38" s="46">
        <f>'FValue75-90'!N38/'FQty75-90'!N38</f>
        <v>3.639625585023401</v>
      </c>
      <c r="O38" s="46">
        <f>'FValue75-90'!O38/'FQty75-90'!O38</f>
        <v>3.510030864197531</v>
      </c>
      <c r="P38" s="46">
        <f>'FValue75-90'!P38/'FQty75-90'!P38</f>
        <v>4.059543230016313</v>
      </c>
      <c r="Q38" s="46">
        <f>'FValue75-90'!Q38/'FQty75-90'!Q38</f>
        <v>4.502946127946128</v>
      </c>
      <c r="R38" s="46">
        <f>'FValue75-90'!R38/'FQty75-90'!R38</f>
        <v>4.877288471053934</v>
      </c>
      <c r="S38" s="46">
        <f>'FValue75-90'!S38/'FQty75-90'!S38</f>
        <v>4.9667082813150225</v>
      </c>
      <c r="T38" s="46">
        <f>'FValue75-90'!T38/'FQty75-90'!T38</f>
        <v>5.604386677497969</v>
      </c>
      <c r="U38" s="46">
        <f>'FValue75-90'!U38/'FQty75-90'!U38</f>
        <v>6.0914383561643834</v>
      </c>
      <c r="V38" s="46">
        <f>'FValue75-90'!V38/'FQty75-90'!V38</f>
        <v>6.055968688845401</v>
      </c>
      <c r="W38" s="46">
        <f>'FValue75-90'!W38/'FQty75-90'!W38</f>
        <v>6.861323728050428</v>
      </c>
      <c r="X38" s="46">
        <f>'FValue75-90'!X38/'FQty75-90'!X38</f>
        <v>5.68097423085728</v>
      </c>
      <c r="Y38" s="46">
        <f>'FValue75-90'!Y38/'FQty75-90'!Y38</f>
        <v>5.751443232841565</v>
      </c>
      <c r="Z38" s="46">
        <f>'FValue75-90'!Z38/'FQty75-90'!Z38</f>
        <v>4.3478260869565215</v>
      </c>
      <c r="AA38" s="33"/>
    </row>
    <row r="39" spans="1:27" ht="12">
      <c r="A39" s="29" t="s">
        <v>149</v>
      </c>
      <c r="B39" s="33">
        <v>75</v>
      </c>
      <c r="C39" s="33">
        <v>24</v>
      </c>
      <c r="D39" s="33">
        <v>6</v>
      </c>
      <c r="E39" s="33">
        <v>27</v>
      </c>
      <c r="F39" s="33">
        <v>128</v>
      </c>
      <c r="G39" s="33">
        <v>133</v>
      </c>
      <c r="H39" s="33">
        <v>982</v>
      </c>
      <c r="I39" s="33">
        <v>702</v>
      </c>
      <c r="J39" s="33">
        <v>90</v>
      </c>
      <c r="K39" s="46">
        <f>'FValue75-90'!K39/'FQty75-90'!K39</f>
        <v>0.25</v>
      </c>
      <c r="L39" s="46">
        <f>'FValue75-90'!L39/'FQty75-90'!L39</f>
        <v>0.36666666666666664</v>
      </c>
      <c r="M39" s="46">
        <f>'FValue75-90'!M39/'FQty75-90'!M39</f>
        <v>0.41509433962264153</v>
      </c>
      <c r="N39" s="46">
        <f>'FValue75-90'!N39/'FQty75-90'!N39</f>
        <v>0.6504854368932039</v>
      </c>
      <c r="O39" s="46">
        <f>'FValue75-90'!O39/'FQty75-90'!O39</f>
        <v>0.712171052631579</v>
      </c>
      <c r="P39" s="46">
        <f>'FValue75-90'!P39/'FQty75-90'!P39</f>
        <v>0.810359231411863</v>
      </c>
      <c r="Q39" s="46">
        <f>'FValue75-90'!Q39/'FQty75-90'!Q39</f>
        <v>0.8496366685299049</v>
      </c>
      <c r="R39" s="46">
        <f>'FValue75-90'!R39/'FQty75-90'!R39</f>
        <v>1.28393135725429</v>
      </c>
      <c r="S39" s="46">
        <f>'FValue75-90'!S39/'FQty75-90'!S39</f>
        <v>1.2647058823529411</v>
      </c>
      <c r="T39" s="46">
        <f>'FValue75-90'!T39/'FQty75-90'!T39</f>
        <v>1.4379770992366412</v>
      </c>
      <c r="U39" s="46">
        <f>'FValue75-90'!U39/'FQty75-90'!U39</f>
        <v>1.1699801192842942</v>
      </c>
      <c r="V39" s="46">
        <f>'FValue75-90'!V39/'FQty75-90'!V39</f>
        <v>1.109927567106945</v>
      </c>
      <c r="W39" s="46">
        <f>'FValue75-90'!W39/'FQty75-90'!W39</f>
        <v>1.2484993997599039</v>
      </c>
      <c r="X39" s="46">
        <f>'FValue75-90'!X39/'FQty75-90'!X39</f>
        <v>1.1110065851364064</v>
      </c>
      <c r="Y39" s="46">
        <f>'FValue75-90'!Y39/'FQty75-90'!Y39</f>
        <v>0.9821693907875185</v>
      </c>
      <c r="Z39" s="46">
        <f>'FValue75-90'!Z39/'FQty75-90'!Z39</f>
        <v>0.6506777893639207</v>
      </c>
      <c r="AA39" s="33"/>
    </row>
    <row r="40" spans="1:27" ht="12">
      <c r="A40" s="29" t="s">
        <v>150</v>
      </c>
      <c r="B40" s="33">
        <v>112</v>
      </c>
      <c r="C40" s="33">
        <v>232</v>
      </c>
      <c r="D40" s="33">
        <v>224</v>
      </c>
      <c r="E40" s="33">
        <v>265</v>
      </c>
      <c r="F40" s="33">
        <v>4</v>
      </c>
      <c r="G40" s="33">
        <v>95</v>
      </c>
      <c r="H40" s="33">
        <v>2</v>
      </c>
      <c r="I40" s="33">
        <v>55</v>
      </c>
      <c r="J40" s="33">
        <v>16</v>
      </c>
      <c r="K40" s="46">
        <f>'FValue75-90'!K40/'FQty75-90'!K40</f>
        <v>0.0868207370393504</v>
      </c>
      <c r="L40" s="46">
        <f>'FValue75-90'!L40/'FQty75-90'!L40</f>
        <v>0.08955374231892818</v>
      </c>
      <c r="M40" s="46">
        <f>'FValue75-90'!M40/'FQty75-90'!M40</f>
        <v>0.10950795412504624</v>
      </c>
      <c r="N40" s="46">
        <f>'FValue75-90'!N40/'FQty75-90'!N40</f>
        <v>0.1839393526714785</v>
      </c>
      <c r="O40" s="46">
        <f>'FValue75-90'!O40/'FQty75-90'!O40</f>
        <v>0.22457563117963494</v>
      </c>
      <c r="P40" s="46">
        <f>'FValue75-90'!P40/'FQty75-90'!P40</f>
        <v>0.09665077403025488</v>
      </c>
      <c r="Q40" s="46">
        <f>'FValue75-90'!Q40/'FQty75-90'!Q40</f>
        <v>0.14338066880439762</v>
      </c>
      <c r="R40" s="46">
        <f>'FValue75-90'!R40/'FQty75-90'!R40</f>
        <v>0.18844086021505377</v>
      </c>
      <c r="S40" s="46">
        <f>'FValue75-90'!S40/'FQty75-90'!S40</f>
        <v>0.2</v>
      </c>
      <c r="T40" s="46">
        <f>'FValue75-90'!T40/'FQty75-90'!T40</f>
        <v>0.3198992443324937</v>
      </c>
      <c r="U40" s="46">
        <f>'FValue75-90'!U40/'FQty75-90'!U40</f>
        <v>0.2875</v>
      </c>
      <c r="V40" s="46">
        <f>'FValue75-90'!V40/'FQty75-90'!V40</f>
        <v>1</v>
      </c>
      <c r="W40" s="46">
        <f>'FValue75-90'!W40/'FQty75-90'!W40</f>
        <v>0.2777777777777778</v>
      </c>
      <c r="X40" s="46">
        <f>'FValue75-90'!X40/'FQty75-90'!X40</f>
        <v>0.2830758620689655</v>
      </c>
      <c r="Y40" s="46">
        <f>'FValue75-90'!Y40/'FQty75-90'!Y40</f>
        <v>0.231785944551902</v>
      </c>
      <c r="Z40" s="46">
        <f>'FValue75-90'!Z40/'FQty75-90'!Z40</f>
        <v>0.2440449438202247</v>
      </c>
      <c r="AA40" s="33"/>
    </row>
    <row r="41" spans="1:27" ht="12">
      <c r="A41" s="29" t="s">
        <v>151</v>
      </c>
      <c r="B41" s="34" t="s">
        <v>91</v>
      </c>
      <c r="C41" s="34" t="s">
        <v>91</v>
      </c>
      <c r="D41" s="34" t="s">
        <v>91</v>
      </c>
      <c r="E41" s="34" t="s">
        <v>91</v>
      </c>
      <c r="F41" s="33">
        <v>145</v>
      </c>
      <c r="G41" s="33">
        <v>245</v>
      </c>
      <c r="H41" s="33">
        <v>277</v>
      </c>
      <c r="I41" s="33">
        <v>784</v>
      </c>
      <c r="J41" s="33">
        <v>1086</v>
      </c>
      <c r="K41" s="46">
        <f>'FValue75-90'!K41/'FQty75-90'!K41</f>
        <v>0.24714072600696171</v>
      </c>
      <c r="L41" s="46">
        <f>'FValue75-90'!L41/'FQty75-90'!L41</f>
        <v>0.32961309523809523</v>
      </c>
      <c r="M41" s="46">
        <f>'FValue75-90'!M41/'FQty75-90'!M41</f>
        <v>0.41986283972567945</v>
      </c>
      <c r="N41" s="46">
        <f>'FValue75-90'!N41/'FQty75-90'!N41</f>
        <v>0.5060670007913479</v>
      </c>
      <c r="O41" s="46">
        <f>'FValue75-90'!O41/'FQty75-90'!O41</f>
        <v>0.572577043322912</v>
      </c>
      <c r="P41" s="46">
        <f>'FValue75-90'!P41/'FQty75-90'!P41</f>
        <v>0.5576535483186592</v>
      </c>
      <c r="Q41" s="46">
        <f>'FValue75-90'!Q41/'FQty75-90'!Q41</f>
        <v>0.5398479301605181</v>
      </c>
      <c r="R41" s="46">
        <f>'FValue75-90'!R41/'FQty75-90'!R41</f>
        <v>0.5952169406189841</v>
      </c>
      <c r="S41" s="46">
        <f>'FValue75-90'!S41/'FQty75-90'!S41</f>
        <v>0.9364208633093525</v>
      </c>
      <c r="T41" s="46">
        <f>'FValue75-90'!T41/'FQty75-90'!T41</f>
        <v>0.7173322182730504</v>
      </c>
      <c r="U41" s="46">
        <f>'FValue75-90'!U41/'FQty75-90'!U41</f>
        <v>0.8617234468937875</v>
      </c>
      <c r="V41" s="46">
        <f>'FValue75-90'!V41/'FQty75-90'!V41</f>
        <v>1.1511744406100413</v>
      </c>
      <c r="W41" s="46">
        <f>'FValue75-90'!W41/'FQty75-90'!W41</f>
        <v>1.8842592592592593</v>
      </c>
      <c r="X41" s="46">
        <f>'FValue75-90'!X41/'FQty75-90'!X41</f>
        <v>2.2678015362258668</v>
      </c>
      <c r="Y41" s="46">
        <f>'FValue75-90'!Y41/'FQty75-90'!Y41</f>
        <v>1.2329783415101112</v>
      </c>
      <c r="Z41" s="46">
        <f>'FValue75-90'!Z41/'FQty75-90'!Z41</f>
        <v>1.1906097340329294</v>
      </c>
      <c r="AA41" s="33"/>
    </row>
    <row r="42" spans="1:27" ht="12">
      <c r="A42" s="29" t="s">
        <v>152</v>
      </c>
      <c r="B42" s="34" t="s">
        <v>91</v>
      </c>
      <c r="C42" s="34" t="s">
        <v>91</v>
      </c>
      <c r="D42" s="34" t="s">
        <v>91</v>
      </c>
      <c r="E42" s="34" t="s">
        <v>91</v>
      </c>
      <c r="F42" s="30">
        <v>53</v>
      </c>
      <c r="G42" s="30">
        <v>231</v>
      </c>
      <c r="H42" s="30">
        <v>65</v>
      </c>
      <c r="I42" s="30">
        <v>224</v>
      </c>
      <c r="J42" s="30">
        <v>256</v>
      </c>
      <c r="K42" s="46">
        <f>'FValue75-90'!K42/'FQty75-90'!K42</f>
        <v>0.5276967930029155</v>
      </c>
      <c r="L42" s="46">
        <f>'FValue75-90'!L42/'FQty75-90'!L42</f>
        <v>0.5635876840696118</v>
      </c>
      <c r="M42" s="46">
        <f>'FValue75-90'!M42/'FQty75-90'!M42</f>
        <v>0.5306775225356208</v>
      </c>
      <c r="N42" s="46">
        <f>'FValue75-90'!N42/'FQty75-90'!N42</f>
        <v>0.7148448420464076</v>
      </c>
      <c r="O42" s="46">
        <f>'FValue75-90'!O42/'FQty75-90'!O42</f>
        <v>0.7469164001827319</v>
      </c>
      <c r="P42" s="46">
        <f>'FValue75-90'!P42/'FQty75-90'!P42</f>
        <v>0.7090336134453782</v>
      </c>
      <c r="Q42" s="46">
        <f>'FValue75-90'!Q42/'FQty75-90'!Q42</f>
        <v>1.0808861411643482</v>
      </c>
      <c r="R42" s="46">
        <f>'FValue75-90'!R42/'FQty75-90'!R42</f>
        <v>1.076215505913272</v>
      </c>
      <c r="S42" s="46">
        <f>'FValue75-90'!S42/'FQty75-90'!S42</f>
        <v>1.171197648787656</v>
      </c>
      <c r="T42" s="46">
        <f>'FValue75-90'!T42/'FQty75-90'!T42</f>
        <v>1.2333637192342752</v>
      </c>
      <c r="U42" s="46">
        <f>'FValue75-90'!U42/'FQty75-90'!U42</f>
        <v>1.1570271025426098</v>
      </c>
      <c r="V42" s="46">
        <f>'FValue75-90'!V42/'FQty75-90'!V42</f>
        <v>1.1391304347826088</v>
      </c>
      <c r="W42" s="46">
        <f>'FValue75-90'!W42/'FQty75-90'!W42</f>
        <v>1.1951572099747019</v>
      </c>
      <c r="X42" s="46">
        <f>'FValue75-90'!X42/'FQty75-90'!X42</f>
        <v>1.7620261229690983</v>
      </c>
      <c r="Y42" s="46">
        <f>'FValue75-90'!Y42/'FQty75-90'!Y42</f>
        <v>1.731786436667557</v>
      </c>
      <c r="Z42" s="46">
        <f>'FValue75-90'!Z42/'FQty75-90'!Z42</f>
        <v>2.3657865786578656</v>
      </c>
      <c r="AA42" s="33"/>
    </row>
    <row r="43" spans="1:27" ht="12">
      <c r="A43" s="29" t="s">
        <v>132</v>
      </c>
      <c r="B43" s="34" t="s">
        <v>91</v>
      </c>
      <c r="C43" s="34" t="s">
        <v>91</v>
      </c>
      <c r="D43" s="33">
        <v>1</v>
      </c>
      <c r="E43" s="34" t="s">
        <v>91</v>
      </c>
      <c r="F43" s="33">
        <v>2</v>
      </c>
      <c r="G43" s="33">
        <v>2</v>
      </c>
      <c r="H43" s="34" t="s">
        <v>91</v>
      </c>
      <c r="I43" s="34" t="s">
        <v>91</v>
      </c>
      <c r="J43" s="33">
        <v>1</v>
      </c>
      <c r="K43" s="46" t="e">
        <f>'FValue75-90'!K43/'FQty75-90'!K43</f>
        <v>#DIV/0!</v>
      </c>
      <c r="L43" s="46" t="e">
        <f>'FValue75-90'!L43/'FQty75-90'!L43</f>
        <v>#DIV/0!</v>
      </c>
      <c r="M43" s="46" t="e">
        <f>'FValue75-90'!M43/'FQty75-90'!M43</f>
        <v>#DIV/0!</v>
      </c>
      <c r="N43" s="46" t="e">
        <f>'FValue75-90'!N43/'FQty75-90'!N43</f>
        <v>#DIV/0!</v>
      </c>
      <c r="O43" s="46" t="e">
        <f>'FValue75-90'!O43/'FQty75-90'!O43</f>
        <v>#DIV/0!</v>
      </c>
      <c r="P43" s="46" t="e">
        <f>'FValue75-90'!P43/'FQty75-90'!P43</f>
        <v>#DIV/0!</v>
      </c>
      <c r="Q43" s="46">
        <f>'FValue75-90'!Q43/'FQty75-90'!Q43</f>
        <v>0</v>
      </c>
      <c r="R43" s="46" t="e">
        <f>'FValue75-90'!R43/'FQty75-90'!R43</f>
        <v>#DIV/0!</v>
      </c>
      <c r="S43" s="46" t="e">
        <f>'FValue75-90'!S43/'FQty75-90'!S43</f>
        <v>#DIV/0!</v>
      </c>
      <c r="T43" s="46">
        <f>'FValue75-90'!T43/'FQty75-90'!T43</f>
        <v>0.5</v>
      </c>
      <c r="U43" s="46" t="e">
        <f>'FValue75-90'!U43/'FQty75-90'!U43</f>
        <v>#DIV/0!</v>
      </c>
      <c r="V43" s="46">
        <f>'FValue75-90'!V43/'FQty75-90'!V43</f>
        <v>0.9666666666666667</v>
      </c>
      <c r="W43" s="46">
        <f>'FValue75-90'!W43/'FQty75-90'!W43</f>
        <v>0.8541666666666666</v>
      </c>
      <c r="X43" s="46">
        <f>'FValue75-90'!X43/'FQty75-90'!X43</f>
        <v>0.9</v>
      </c>
      <c r="Y43" s="46">
        <f>'FValue75-90'!Y43/'FQty75-90'!Y43</f>
        <v>0.199288256227758</v>
      </c>
      <c r="Z43" s="46">
        <f>'FValue75-90'!Z43/'FQty75-90'!Z43</f>
        <v>0.24293785310734464</v>
      </c>
      <c r="AA43" s="33"/>
    </row>
    <row r="44" spans="1:27" ht="12">
      <c r="A44" s="29" t="s">
        <v>153</v>
      </c>
      <c r="B44" s="34" t="s">
        <v>91</v>
      </c>
      <c r="C44" s="33">
        <v>380</v>
      </c>
      <c r="D44" s="33">
        <v>360</v>
      </c>
      <c r="E44" s="33">
        <v>238</v>
      </c>
      <c r="F44" s="33">
        <v>88</v>
      </c>
      <c r="G44" s="33">
        <v>161</v>
      </c>
      <c r="H44" s="33">
        <v>170</v>
      </c>
      <c r="I44" s="33">
        <v>157</v>
      </c>
      <c r="J44" s="33">
        <v>136</v>
      </c>
      <c r="K44" s="46">
        <f>'FValue75-90'!K44/'FQty75-90'!K44</f>
        <v>0.23858921161825727</v>
      </c>
      <c r="L44" s="46">
        <f>'FValue75-90'!L44/'FQty75-90'!L44</f>
        <v>0.5714285714285714</v>
      </c>
      <c r="M44" s="46">
        <f>'FValue75-90'!M44/'FQty75-90'!M44</f>
        <v>0.3980938416422287</v>
      </c>
      <c r="N44" s="46">
        <f>'FValue75-90'!N44/'FQty75-90'!N44</f>
        <v>0.4657863145258103</v>
      </c>
      <c r="O44" s="46">
        <f>'FValue75-90'!O44/'FQty75-90'!O44</f>
        <v>0.5573558003888529</v>
      </c>
      <c r="P44" s="46">
        <f>'FValue75-90'!P44/'FQty75-90'!P44</f>
        <v>0.7059415911379657</v>
      </c>
      <c r="Q44" s="46">
        <f>'FValue75-90'!Q44/'FQty75-90'!Q44</f>
        <v>0.7616501145912911</v>
      </c>
      <c r="R44" s="46">
        <f>'FValue75-90'!R44/'FQty75-90'!R44</f>
        <v>0.6490272373540856</v>
      </c>
      <c r="S44" s="46">
        <f>'FValue75-90'!S44/'FQty75-90'!S44</f>
        <v>0.721881390593047</v>
      </c>
      <c r="T44" s="46">
        <f>'FValue75-90'!T44/'FQty75-90'!T44</f>
        <v>0.6953433307024467</v>
      </c>
      <c r="U44" s="46">
        <f>'FValue75-90'!U44/'FQty75-90'!U44</f>
        <v>0</v>
      </c>
      <c r="V44" s="46">
        <f>'FValue75-90'!V44/'FQty75-90'!V44</f>
        <v>0</v>
      </c>
      <c r="W44" s="46">
        <f>'FValue75-90'!W44/'FQty75-90'!W44</f>
        <v>0</v>
      </c>
      <c r="X44" s="46">
        <f>'FValue75-90'!X44/'FQty75-90'!X44</f>
        <v>1.5437969252770827</v>
      </c>
      <c r="Y44" s="46">
        <f>'FValue75-90'!Y44/'FQty75-90'!Y44</f>
        <v>1.5606636709298307</v>
      </c>
      <c r="Z44" s="46">
        <f>'FValue75-90'!Z44/'FQty75-90'!Z44</f>
        <v>1.1814971751412429</v>
      </c>
      <c r="AA44" s="33"/>
    </row>
    <row r="45" spans="1:27" ht="12">
      <c r="A45" s="29" t="s">
        <v>154</v>
      </c>
      <c r="B45" s="34" t="s">
        <v>91</v>
      </c>
      <c r="C45" s="33">
        <v>74</v>
      </c>
      <c r="D45" s="33">
        <v>28</v>
      </c>
      <c r="E45" s="33">
        <v>22</v>
      </c>
      <c r="F45" s="33">
        <v>536</v>
      </c>
      <c r="G45" s="33">
        <v>405</v>
      </c>
      <c r="H45" s="33">
        <v>358</v>
      </c>
      <c r="I45" s="34" t="s">
        <v>91</v>
      </c>
      <c r="J45" s="34" t="s">
        <v>91</v>
      </c>
      <c r="K45" s="46" t="e">
        <f>'FValue75-90'!K45/'FQty75-90'!K45</f>
        <v>#DIV/0!</v>
      </c>
      <c r="L45" s="46" t="e">
        <f>'FValue75-90'!L45/'FQty75-90'!L45</f>
        <v>#DIV/0!</v>
      </c>
      <c r="M45" s="46" t="e">
        <f>'FValue75-90'!M45/'FQty75-90'!M45</f>
        <v>#DIV/0!</v>
      </c>
      <c r="N45" s="46" t="e">
        <f>'FValue75-90'!N45/'FQty75-90'!N45</f>
        <v>#DIV/0!</v>
      </c>
      <c r="O45" s="46" t="e">
        <f>'FValue75-90'!O45/'FQty75-90'!O45</f>
        <v>#DIV/0!</v>
      </c>
      <c r="P45" s="46" t="e">
        <f>'FValue75-90'!P45/'FQty75-90'!P45</f>
        <v>#DIV/0!</v>
      </c>
      <c r="Q45" s="46" t="e">
        <f>'FValue75-90'!Q45/'FQty75-90'!Q45</f>
        <v>#DIV/0!</v>
      </c>
      <c r="R45" s="46" t="e">
        <f>'FValue75-90'!R45/'FQty75-90'!R45</f>
        <v>#DIV/0!</v>
      </c>
      <c r="S45" s="46" t="e">
        <f>'FValue75-90'!S45/'FQty75-90'!S45</f>
        <v>#DIV/0!</v>
      </c>
      <c r="T45" s="46" t="e">
        <f>'FValue75-90'!T45/'FQty75-90'!T45</f>
        <v>#DIV/0!</v>
      </c>
      <c r="U45" s="46" t="e">
        <f>'FValue75-90'!U45/'FQty75-90'!U45</f>
        <v>#DIV/0!</v>
      </c>
      <c r="V45" s="46" t="e">
        <f>'FValue75-90'!V45/'FQty75-90'!V45</f>
        <v>#DIV/0!</v>
      </c>
      <c r="W45" s="46" t="e">
        <f>'FValue75-90'!W45/'FQty75-90'!W45</f>
        <v>#DIV/0!</v>
      </c>
      <c r="X45" s="46" t="e">
        <f>'FValue75-90'!X45/'FQty75-90'!X45</f>
        <v>#DIV/0!</v>
      </c>
      <c r="Y45" s="46" t="e">
        <f>'FValue75-90'!Y45/'FQty75-90'!Y45</f>
        <v>#DIV/0!</v>
      </c>
      <c r="Z45" s="46" t="e">
        <f>'FValue75-90'!Z45/'FQty75-90'!Z45</f>
        <v>#DIV/0!</v>
      </c>
      <c r="AA45" s="34"/>
    </row>
    <row r="46" spans="1:27" ht="12">
      <c r="A46" s="29" t="s">
        <v>155</v>
      </c>
      <c r="B46" s="34" t="s">
        <v>91</v>
      </c>
      <c r="C46" s="33">
        <v>60</v>
      </c>
      <c r="D46" s="33">
        <v>116</v>
      </c>
      <c r="E46" s="33">
        <v>903</v>
      </c>
      <c r="F46" s="33">
        <v>763</v>
      </c>
      <c r="G46" s="33">
        <v>598</v>
      </c>
      <c r="H46" s="33">
        <v>434</v>
      </c>
      <c r="I46" s="33">
        <v>461</v>
      </c>
      <c r="J46" s="33">
        <v>685</v>
      </c>
      <c r="K46" s="46">
        <f>'FValue75-90'!K46/'FQty75-90'!K46</f>
        <v>0.019281534902707852</v>
      </c>
      <c r="L46" s="46">
        <f>'FValue75-90'!L46/'FQty75-90'!L46</f>
        <v>0.015821681093249627</v>
      </c>
      <c r="M46" s="46">
        <f>'FValue75-90'!M46/'FQty75-90'!M46</f>
        <v>0.019796845582349693</v>
      </c>
      <c r="N46" s="46">
        <f>'FValue75-90'!N46/'FQty75-90'!N46</f>
        <v>0.019083387861567006</v>
      </c>
      <c r="O46" s="46">
        <f>'FValue75-90'!O46/'FQty75-90'!O46</f>
        <v>0.022219550800424755</v>
      </c>
      <c r="P46" s="46">
        <f>'FValue75-90'!P46/'FQty75-90'!P46</f>
        <v>0.027179827037464306</v>
      </c>
      <c r="Q46" s="46">
        <f>'FValue75-90'!Q46/'FQty75-90'!Q46</f>
        <v>0.025423784214896022</v>
      </c>
      <c r="R46" s="46">
        <f>'FValue75-90'!R46/'FQty75-90'!R46</f>
        <v>0.02541303350160624</v>
      </c>
      <c r="S46" s="46">
        <f>'FValue75-90'!S46/'FQty75-90'!S46</f>
        <v>0.012656679914399267</v>
      </c>
      <c r="T46" s="46">
        <f>'FValue75-90'!T46/'FQty75-90'!T46</f>
        <v>0.011411817771763644</v>
      </c>
      <c r="U46" s="46" t="e">
        <f>'FValue75-90'!U46/'FQty75-90'!U46</f>
        <v>#N/A</v>
      </c>
      <c r="V46" s="46" t="e">
        <f>'FValue75-90'!V46/'FQty75-90'!V46</f>
        <v>#N/A</v>
      </c>
      <c r="W46" s="46" t="e">
        <f>'FValue75-90'!W46/'FQty75-90'!W46</f>
        <v>#N/A</v>
      </c>
      <c r="X46" s="46">
        <f>'FValue75-90'!X46/'FQty75-90'!X46</f>
        <v>13.192307692307692</v>
      </c>
      <c r="Y46" s="46">
        <f>'FValue75-90'!Y46/'FQty75-90'!Y46</f>
        <v>12.65</v>
      </c>
      <c r="Z46" s="46">
        <f>'FValue75-90'!Z46/'FQty75-90'!Z46</f>
        <v>9.59016393442623</v>
      </c>
      <c r="AA46" s="33"/>
    </row>
    <row r="47" spans="1:23" ht="12">
      <c r="A47" s="29" t="s">
        <v>104</v>
      </c>
      <c r="U47" s="46">
        <f>'FValue75-90'!U47/'FQty75-90'!U47</f>
        <v>4.762589928057554</v>
      </c>
      <c r="V47" s="46">
        <f>'FValue75-90'!V47/'FQty75-90'!V47</f>
        <v>6.639252336448598</v>
      </c>
      <c r="W47" s="46">
        <f>'FValue75-90'!W47/'FQty75-90'!W47</f>
        <v>21.91575663026521</v>
      </c>
    </row>
    <row r="48" ht="12">
      <c r="A48" s="29"/>
    </row>
    <row r="49" ht="12">
      <c r="A49" s="29"/>
    </row>
    <row r="50" spans="1:15" ht="12">
      <c r="A50" s="29"/>
      <c r="O50" s="33"/>
    </row>
    <row r="51" spans="1:15" ht="12">
      <c r="A51" s="29"/>
      <c r="O51" s="33"/>
    </row>
    <row r="52" spans="1:15" ht="12">
      <c r="A52" s="29"/>
      <c r="O52" s="33"/>
    </row>
    <row r="53" spans="1:15" ht="12">
      <c r="A53" s="29"/>
      <c r="O53" s="33"/>
    </row>
    <row r="54" ht="12">
      <c r="O54" s="33"/>
    </row>
    <row r="55" spans="1:15" ht="12">
      <c r="A55" s="29"/>
      <c r="O55" s="33"/>
    </row>
    <row r="56" spans="1:15" ht="12">
      <c r="A56" s="29"/>
      <c r="O56" s="33"/>
    </row>
    <row r="57" spans="1:15" ht="12">
      <c r="A57" s="29"/>
      <c r="O57" s="33"/>
    </row>
    <row r="58" spans="1:15" ht="12">
      <c r="A58" s="29"/>
      <c r="O58" s="33"/>
    </row>
    <row r="59" spans="1:15" ht="12">
      <c r="A59" s="29"/>
      <c r="O59" s="33"/>
    </row>
    <row r="60" spans="1:15" ht="12">
      <c r="A60" s="29"/>
      <c r="O60" s="33"/>
    </row>
    <row r="61" spans="1:15" ht="12">
      <c r="A61" s="29"/>
      <c r="O61" s="33"/>
    </row>
    <row r="62" spans="1:15" ht="12">
      <c r="A62" s="29"/>
      <c r="O62" s="33"/>
    </row>
    <row r="63" spans="1:15" ht="12">
      <c r="A63" s="29"/>
      <c r="O63" s="33"/>
    </row>
    <row r="64" spans="1:15" ht="12">
      <c r="A64" s="29"/>
      <c r="O64" s="33"/>
    </row>
    <row r="65" spans="1:15" ht="12">
      <c r="A65" s="29"/>
      <c r="O65" s="33"/>
    </row>
    <row r="66" spans="1:15" ht="12">
      <c r="A66" s="29"/>
      <c r="O66" s="33"/>
    </row>
    <row r="67" spans="1:15" ht="12">
      <c r="A67" s="29"/>
      <c r="O67" s="33"/>
    </row>
    <row r="68" spans="1:15" ht="12">
      <c r="A68" s="29"/>
      <c r="O68" s="33"/>
    </row>
    <row r="69" spans="1:15" ht="12">
      <c r="A69" s="29"/>
      <c r="O69" s="33"/>
    </row>
    <row r="70" spans="1:15" ht="12">
      <c r="A70" s="29"/>
      <c r="O70" s="33"/>
    </row>
    <row r="71" spans="1:15" ht="12">
      <c r="A71" s="29"/>
      <c r="O71" s="33"/>
    </row>
    <row r="72" spans="1:15" ht="12">
      <c r="A72" s="29"/>
      <c r="O72" s="33"/>
    </row>
    <row r="73" ht="12">
      <c r="A73" s="29"/>
    </row>
    <row r="74" spans="1:15" ht="12">
      <c r="A74" s="29"/>
      <c r="O74" s="33"/>
    </row>
    <row r="75" spans="1:15" ht="12">
      <c r="A75" s="29"/>
      <c r="O75" s="33"/>
    </row>
    <row r="76" spans="1:15" ht="12">
      <c r="A76" s="29"/>
      <c r="O76" s="33"/>
    </row>
    <row r="77" spans="1:15" ht="12">
      <c r="A77" s="29"/>
      <c r="O77" s="33"/>
    </row>
    <row r="78" spans="1:15" ht="12">
      <c r="A78" s="29" t="s">
        <v>156</v>
      </c>
      <c r="L78" s="33"/>
      <c r="M78" s="33"/>
      <c r="N78" s="33"/>
      <c r="O78" s="33"/>
    </row>
    <row r="79" spans="12:15" ht="12">
      <c r="L79" s="33"/>
      <c r="M79" s="33"/>
      <c r="N79" s="33"/>
      <c r="O79" s="33"/>
    </row>
    <row r="80" spans="12:15" ht="12">
      <c r="L80" s="33"/>
      <c r="M80" s="33"/>
      <c r="N80" s="33"/>
      <c r="O80" s="33"/>
    </row>
    <row r="82" spans="12:15" ht="12">
      <c r="L82" s="33"/>
      <c r="M82" s="33"/>
      <c r="N82" s="33"/>
      <c r="O82" s="33"/>
    </row>
    <row r="83" spans="12:15" ht="12">
      <c r="L83" s="33"/>
      <c r="M83" s="33"/>
      <c r="N83" s="33"/>
      <c r="O83" s="33"/>
    </row>
    <row r="84" spans="12:15" ht="12">
      <c r="L84" s="33"/>
      <c r="M84" s="33"/>
      <c r="N84" s="33"/>
      <c r="O84" s="33"/>
    </row>
    <row r="85" spans="12:15" ht="12">
      <c r="L85" s="33"/>
      <c r="M85" s="33"/>
      <c r="N85" s="33"/>
      <c r="O85" s="33"/>
    </row>
    <row r="86" spans="12:15" ht="12">
      <c r="L86" s="33"/>
      <c r="M86" s="33"/>
      <c r="N86" s="33"/>
      <c r="O86" s="33"/>
    </row>
    <row r="87" spans="12:15" ht="12">
      <c r="L87" s="33"/>
      <c r="M87" s="33"/>
      <c r="N87" s="33"/>
      <c r="O87" s="33"/>
    </row>
    <row r="88" spans="12:15" ht="12">
      <c r="L88" s="33"/>
      <c r="M88" s="33"/>
      <c r="N88" s="33"/>
      <c r="O88" s="33"/>
    </row>
    <row r="89" spans="12:15" ht="12">
      <c r="L89" s="33"/>
      <c r="M89" s="33"/>
      <c r="N89" s="33"/>
      <c r="O89" s="33"/>
    </row>
    <row r="90" spans="12:15" ht="12">
      <c r="L90" s="33"/>
      <c r="M90" s="33"/>
      <c r="N90" s="33"/>
      <c r="O90" s="33"/>
    </row>
    <row r="91" spans="12:15" ht="12">
      <c r="L91" s="33"/>
      <c r="M91" s="33"/>
      <c r="N91" s="33"/>
      <c r="O91" s="33"/>
    </row>
    <row r="92" spans="12:15" ht="12">
      <c r="L92" s="33"/>
      <c r="M92" s="33"/>
      <c r="N92" s="33"/>
      <c r="O92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79"/>
  <sheetViews>
    <sheetView zoomScalePageLayoutView="0" workbookViewId="0" topLeftCell="A1">
      <pane xSplit="10" ySplit="6" topLeftCell="K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3" width="11.00390625" style="27" hidden="1" customWidth="1"/>
    <col min="4" max="4" width="9.8515625" style="27" hidden="1" customWidth="1"/>
    <col min="5" max="10" width="11.00390625" style="27" hidden="1" customWidth="1"/>
    <col min="11" max="11" width="11.00390625" style="27" customWidth="1"/>
    <col min="12" max="17" width="13.57421875" style="27" bestFit="1" customWidth="1"/>
    <col min="18" max="19" width="14.8515625" style="27" bestFit="1" customWidth="1"/>
    <col min="20" max="21" width="13.57421875" style="27" bestFit="1" customWidth="1"/>
    <col min="22" max="26" width="14.8515625" style="27" bestFit="1" customWidth="1"/>
    <col min="27" max="16384" width="11.00390625" style="27" customWidth="1"/>
  </cols>
  <sheetData>
    <row r="2" ht="12">
      <c r="Q2" s="28"/>
    </row>
    <row r="3" ht="12">
      <c r="Q3" s="28"/>
    </row>
    <row r="6" spans="2:27" ht="12">
      <c r="B6" s="30">
        <v>1952</v>
      </c>
      <c r="C6" s="30">
        <v>1955</v>
      </c>
      <c r="D6" s="30">
        <v>1960</v>
      </c>
      <c r="E6" s="30">
        <v>1965</v>
      </c>
      <c r="F6" s="30">
        <v>1970</v>
      </c>
      <c r="G6" s="30">
        <v>1971</v>
      </c>
      <c r="H6" s="30">
        <v>1972</v>
      </c>
      <c r="I6" s="30">
        <v>1973</v>
      </c>
      <c r="J6" s="30">
        <v>1974</v>
      </c>
      <c r="K6" s="30">
        <v>1975</v>
      </c>
      <c r="L6" s="30">
        <v>1976</v>
      </c>
      <c r="M6" s="30">
        <v>1977</v>
      </c>
      <c r="N6" s="30">
        <v>1978</v>
      </c>
      <c r="O6" s="30">
        <v>1979</v>
      </c>
      <c r="P6" s="30">
        <v>1980</v>
      </c>
      <c r="Q6" s="30">
        <v>1981</v>
      </c>
      <c r="R6" s="30">
        <v>1982</v>
      </c>
      <c r="S6" s="30">
        <v>1983</v>
      </c>
      <c r="T6" s="30">
        <v>1984</v>
      </c>
      <c r="U6" s="30">
        <v>1985</v>
      </c>
      <c r="V6" s="31">
        <v>1986</v>
      </c>
      <c r="W6" s="31">
        <v>1987</v>
      </c>
      <c r="X6" s="32">
        <v>1988</v>
      </c>
      <c r="Y6" s="32">
        <v>1989</v>
      </c>
      <c r="Z6" s="32">
        <v>1990</v>
      </c>
      <c r="AA6" s="32"/>
    </row>
    <row r="7" spans="8:24" ht="12.75">
      <c r="H7" s="28" t="s">
        <v>116</v>
      </c>
      <c r="Q7" s="42" t="s">
        <v>204</v>
      </c>
      <c r="U7" s="28"/>
      <c r="V7" s="29" t="s">
        <v>117</v>
      </c>
      <c r="W7" s="29" t="s">
        <v>117</v>
      </c>
      <c r="X7" s="29" t="s">
        <v>117</v>
      </c>
    </row>
    <row r="8" spans="1:27" ht="12">
      <c r="A8" s="29" t="s">
        <v>118</v>
      </c>
      <c r="B8" s="34" t="s">
        <v>119</v>
      </c>
      <c r="C8" s="33">
        <v>14162</v>
      </c>
      <c r="D8" s="33">
        <v>15858</v>
      </c>
      <c r="E8" s="33">
        <v>24101</v>
      </c>
      <c r="F8" s="33">
        <v>36141</v>
      </c>
      <c r="G8" s="33">
        <v>36811</v>
      </c>
      <c r="H8" s="33">
        <v>36515</v>
      </c>
      <c r="I8" s="33">
        <v>47886</v>
      </c>
      <c r="J8" s="33">
        <v>42903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2">
      <c r="A9" s="29" t="s">
        <v>120</v>
      </c>
      <c r="B9" s="33">
        <v>12928</v>
      </c>
      <c r="C9" s="33">
        <v>13648</v>
      </c>
      <c r="D9" s="33">
        <v>15354</v>
      </c>
      <c r="E9" s="33">
        <v>22938</v>
      </c>
      <c r="F9" s="33">
        <v>34754</v>
      </c>
      <c r="G9" s="33">
        <v>35647</v>
      </c>
      <c r="H9" s="33">
        <v>35553</v>
      </c>
      <c r="I9" s="33">
        <v>47268</v>
      </c>
      <c r="J9" s="33">
        <v>42082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2">
      <c r="A10" s="29" t="s">
        <v>121</v>
      </c>
      <c r="B10" s="33">
        <v>10261</v>
      </c>
      <c r="C10" s="33">
        <v>10788</v>
      </c>
      <c r="D10" s="33">
        <v>12692</v>
      </c>
      <c r="E10" s="33">
        <v>18881</v>
      </c>
      <c r="F10" s="33">
        <v>25940</v>
      </c>
      <c r="G10" s="33">
        <v>26400</v>
      </c>
      <c r="H10" s="33">
        <v>26359</v>
      </c>
      <c r="I10" s="33">
        <v>35669</v>
      </c>
      <c r="J10" s="33">
        <v>30978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2">
      <c r="A11" s="29" t="s">
        <v>122</v>
      </c>
      <c r="B11" s="33">
        <v>8</v>
      </c>
      <c r="C11" s="33">
        <v>8</v>
      </c>
      <c r="D11" s="33">
        <v>14</v>
      </c>
      <c r="E11" s="33">
        <v>52</v>
      </c>
      <c r="F11" s="33">
        <v>120</v>
      </c>
      <c r="G11" s="33">
        <v>212</v>
      </c>
      <c r="H11" s="33">
        <v>186</v>
      </c>
      <c r="I11" s="33">
        <v>206</v>
      </c>
      <c r="J11" s="33">
        <v>239</v>
      </c>
      <c r="K11" s="33"/>
      <c r="L11" s="47">
        <f>LOG('FPrices75-90'!L11/'FPrices75-90'!K11)</f>
        <v>0.035873644994021577</v>
      </c>
      <c r="M11" s="47">
        <f>LOG('FPrices75-90'!M11/'FPrices75-90'!L11)</f>
        <v>0.049600829642435416</v>
      </c>
      <c r="N11" s="47">
        <f>LOG('FPrices75-90'!N11/'FPrices75-90'!M11)</f>
        <v>0.035259424978920824</v>
      </c>
      <c r="O11" s="47">
        <f>LOG('FPrices75-90'!O11/'FPrices75-90'!N11)</f>
        <v>0.07313971425029256</v>
      </c>
      <c r="P11" s="47">
        <f>LOG('FPrices75-90'!P11/'FPrices75-90'!O11)</f>
        <v>0.040985356877553135</v>
      </c>
      <c r="Q11" s="47">
        <f>LOG('FPrices75-90'!Q11/'FPrices75-90'!P11)</f>
        <v>0.027775444292876355</v>
      </c>
      <c r="R11" s="47">
        <f>LOG('FPrices75-90'!R11/'FPrices75-90'!Q11)</f>
        <v>0.007751656478971592</v>
      </c>
      <c r="S11" s="47">
        <f>LOG('FPrices75-90'!S11/'FPrices75-90'!R11)</f>
        <v>-0.024227256018939096</v>
      </c>
      <c r="T11" s="47">
        <f>LOG('FPrices75-90'!T11/'FPrices75-90'!S11)</f>
        <v>0.03383559583476372</v>
      </c>
      <c r="U11" s="47">
        <f>LOG('FPrices75-90'!U11/'FPrices75-90'!T11)</f>
        <v>-0.028616572742171248</v>
      </c>
      <c r="V11" s="47">
        <f>LOG('FPrices75-90'!V11/'FPrices75-90'!U11)</f>
        <v>0.027124210006096872</v>
      </c>
      <c r="W11" s="47">
        <f>LOG('FPrices75-90'!W11/'FPrices75-90'!V11)</f>
        <v>0.018512548628240637</v>
      </c>
      <c r="X11" s="47">
        <f>LOG('FPrices75-90'!X11/'FPrices75-90'!W11)</f>
        <v>0.017750654942078184</v>
      </c>
      <c r="Y11" s="47">
        <f>LOG('FPrices75-90'!Y11/'FPrices75-90'!X11)</f>
        <v>-0.010110901741961742</v>
      </c>
      <c r="Z11" s="47">
        <f>LOG('FPrices75-90'!Z11/'FPrices75-90'!Y11)</f>
        <v>0.009787678800593263</v>
      </c>
      <c r="AA11" s="33"/>
    </row>
    <row r="12" spans="1:27" ht="12">
      <c r="A12" s="29" t="s">
        <v>123</v>
      </c>
      <c r="B12" s="33">
        <v>8560</v>
      </c>
      <c r="C12" s="33">
        <v>8252</v>
      </c>
      <c r="D12" s="33">
        <v>10344</v>
      </c>
      <c r="E12" s="33">
        <v>13460</v>
      </c>
      <c r="F12" s="33">
        <v>11847</v>
      </c>
      <c r="G12" s="33">
        <v>13554</v>
      </c>
      <c r="H12" s="33">
        <v>13022</v>
      </c>
      <c r="I12" s="33">
        <v>15351</v>
      </c>
      <c r="J12" s="33">
        <v>15032</v>
      </c>
      <c r="K12" s="33"/>
      <c r="L12" s="47">
        <f>LOG('FPrices75-90'!L12/'FPrices75-90'!K12)</f>
        <v>0.030373628385798903</v>
      </c>
      <c r="M12" s="47">
        <f>LOG('FPrices75-90'!M12/'FPrices75-90'!L12)</f>
        <v>0.07373230316923914</v>
      </c>
      <c r="N12" s="47">
        <f>LOG('FPrices75-90'!N12/'FPrices75-90'!M12)</f>
        <v>0.05356717674684863</v>
      </c>
      <c r="O12" s="47">
        <f>LOG('FPrices75-90'!O12/'FPrices75-90'!N12)</f>
        <v>0.03073833056335816</v>
      </c>
      <c r="P12" s="47">
        <f>LOG('FPrices75-90'!P12/'FPrices75-90'!O12)</f>
        <v>0.03958557416295619</v>
      </c>
      <c r="Q12" s="47">
        <f>LOG('FPrices75-90'!Q12/'FPrices75-90'!P12)</f>
        <v>0.022393178251929234</v>
      </c>
      <c r="R12" s="47">
        <f>LOG('FPrices75-90'!R12/'FPrices75-90'!Q12)</f>
        <v>-0.0062652973181687435</v>
      </c>
      <c r="S12" s="47">
        <f>LOG('FPrices75-90'!S12/'FPrices75-90'!R12)</f>
        <v>0.005882668759264259</v>
      </c>
      <c r="T12" s="47">
        <f>LOG('FPrices75-90'!T12/'FPrices75-90'!S12)</f>
        <v>0.0010470389539845631</v>
      </c>
      <c r="U12" s="47">
        <f>LOG('FPrices75-90'!U12/'FPrices75-90'!T12)</f>
        <v>-0.002931397656549645</v>
      </c>
      <c r="V12" s="47">
        <f>LOG('FPrices75-90'!V12/'FPrices75-90'!U12)</f>
        <v>0.04934099485405592</v>
      </c>
      <c r="W12" s="47">
        <f>LOG('FPrices75-90'!W12/'FPrices75-90'!V12)</f>
        <v>0.20225822554272663</v>
      </c>
      <c r="X12" s="47">
        <f>LOG('FPrices75-90'!X12/'FPrices75-90'!W12)</f>
        <v>-0.11820683511796735</v>
      </c>
      <c r="Y12" s="47">
        <f>LOG('FPrices75-90'!Y12/'FPrices75-90'!X12)</f>
        <v>-0.002361838781486615</v>
      </c>
      <c r="Z12" s="47">
        <f>LOG('FPrices75-90'!Z12/'FPrices75-90'!Y12)</f>
        <v>0.07883623815174234</v>
      </c>
      <c r="AA12" s="33"/>
    </row>
    <row r="13" spans="1:27" ht="12">
      <c r="A13" s="29" t="s">
        <v>124</v>
      </c>
      <c r="B13" s="33">
        <v>250</v>
      </c>
      <c r="C13" s="33">
        <v>1392</v>
      </c>
      <c r="D13" s="33">
        <v>592</v>
      </c>
      <c r="E13" s="33">
        <v>247</v>
      </c>
      <c r="F13" s="33">
        <v>210</v>
      </c>
      <c r="G13" s="33">
        <v>198</v>
      </c>
      <c r="H13" s="33">
        <v>112</v>
      </c>
      <c r="I13" s="33">
        <v>126</v>
      </c>
      <c r="J13" s="33">
        <v>102</v>
      </c>
      <c r="K13" s="33"/>
      <c r="L13" s="47">
        <f>LOG('FPrices75-90'!L13/'FPrices75-90'!K13)</f>
        <v>-0.01597403939388112</v>
      </c>
      <c r="M13" s="47">
        <f>LOG('FPrices75-90'!M13/'FPrices75-90'!L13)</f>
        <v>0.024002745901313773</v>
      </c>
      <c r="N13" s="47">
        <f>LOG('FPrices75-90'!N13/'FPrices75-90'!M13)</f>
        <v>0.0008947213035758973</v>
      </c>
      <c r="O13" s="47">
        <f>LOG('FPrices75-90'!O13/'FPrices75-90'!N13)</f>
        <v>0.05311474857588351</v>
      </c>
      <c r="P13" s="47">
        <f>LOG('FPrices75-90'!P13/'FPrices75-90'!O13)</f>
        <v>0.002753878262053634</v>
      </c>
      <c r="Q13" s="47">
        <f>LOG('FPrices75-90'!Q13/'FPrices75-90'!P13)</f>
        <v>-0.014800722636525964</v>
      </c>
      <c r="R13" s="47">
        <f>LOG('FPrices75-90'!R13/'FPrices75-90'!Q13)</f>
        <v>0.0472232069596813</v>
      </c>
      <c r="S13" s="47">
        <f>LOG('FPrices75-90'!S13/'FPrices75-90'!R13)</f>
        <v>0.029009990690085412</v>
      </c>
      <c r="T13" s="47">
        <f>LOG('FPrices75-90'!T13/'FPrices75-90'!S13)</f>
        <v>-0.01112743200899379</v>
      </c>
      <c r="U13" s="47">
        <f>LOG('FPrices75-90'!U13/'FPrices75-90'!T13)</f>
        <v>-0.005480224819951436</v>
      </c>
      <c r="V13" s="47">
        <f>LOG('FPrices75-90'!V13/'FPrices75-90'!U13)</f>
        <v>0.01981711519259048</v>
      </c>
      <c r="W13" s="47">
        <f>LOG('FPrices75-90'!W13/'FPrices75-90'!V13)</f>
        <v>0.04331921672439813</v>
      </c>
      <c r="X13" s="47">
        <f>LOG('FPrices75-90'!X13/'FPrices75-90'!W13)</f>
        <v>-0.02292371830462411</v>
      </c>
      <c r="Y13" s="47">
        <f>LOG('FPrices75-90'!Y13/'FPrices75-90'!X13)</f>
        <v>0.002671992514473901</v>
      </c>
      <c r="Z13" s="47">
        <f>LOG('FPrices75-90'!Z13/'FPrices75-90'!Y13)</f>
        <v>0.08945188110475245</v>
      </c>
      <c r="AA13" s="33"/>
    </row>
    <row r="14" spans="1:27" ht="12">
      <c r="A14" s="29" t="s">
        <v>125</v>
      </c>
      <c r="B14" s="33">
        <v>59</v>
      </c>
      <c r="C14" s="33">
        <v>70</v>
      </c>
      <c r="D14" s="33">
        <v>65</v>
      </c>
      <c r="E14" s="33">
        <v>163</v>
      </c>
      <c r="F14" s="33">
        <v>215</v>
      </c>
      <c r="G14" s="33">
        <v>172</v>
      </c>
      <c r="H14" s="33">
        <v>161</v>
      </c>
      <c r="I14" s="33">
        <v>406</v>
      </c>
      <c r="J14" s="33">
        <v>414</v>
      </c>
      <c r="K14" s="33"/>
      <c r="L14" s="47">
        <f>LOG('FPrices75-90'!L14/'FPrices75-90'!K14)</f>
        <v>-0.036429003213170004</v>
      </c>
      <c r="M14" s="47">
        <f>LOG('FPrices75-90'!M14/'FPrices75-90'!L14)</f>
        <v>-0.008109772169996213</v>
      </c>
      <c r="N14" s="47">
        <f>LOG('FPrices75-90'!N14/'FPrices75-90'!M14)</f>
        <v>0.07158828367345381</v>
      </c>
      <c r="O14" s="47">
        <f>LOG('FPrices75-90'!O14/'FPrices75-90'!N14)</f>
        <v>0.02200921445387393</v>
      </c>
      <c r="P14" s="47">
        <f>LOG('FPrices75-90'!P14/'FPrices75-90'!O14)</f>
        <v>0.020719042225860955</v>
      </c>
      <c r="Q14" s="47">
        <f>LOG('FPrices75-90'!Q14/'FPrices75-90'!P14)</f>
        <v>0.015316658585173507</v>
      </c>
      <c r="R14" s="47">
        <f>LOG('FPrices75-90'!R14/'FPrices75-90'!Q14)</f>
        <v>0.007922466534598408</v>
      </c>
      <c r="S14" s="47">
        <f>LOG('FPrices75-90'!S14/'FPrices75-90'!R14)</f>
        <v>0.07398037233134623</v>
      </c>
      <c r="T14" s="47">
        <f>LOG('FPrices75-90'!T14/'FPrices75-90'!S14)</f>
        <v>0.006252380161265863</v>
      </c>
      <c r="U14" s="47">
        <f>LOG('FPrices75-90'!U14/'FPrices75-90'!T14)</f>
        <v>0.09713664085207714</v>
      </c>
      <c r="V14" s="47">
        <f>LOG('FPrices75-90'!V14/'FPrices75-90'!U14)</f>
        <v>0.10623551726877926</v>
      </c>
      <c r="W14" s="47">
        <f>LOG('FPrices75-90'!W14/'FPrices75-90'!V14)</f>
        <v>-0.04178673434993081</v>
      </c>
      <c r="X14" s="47">
        <f>LOG('FPrices75-90'!X14/'FPrices75-90'!W14)</f>
        <v>0.03542478198123298</v>
      </c>
      <c r="Y14" s="47">
        <f>LOG('FPrices75-90'!Y14/'FPrices75-90'!X14)</f>
        <v>0.07040426321666454</v>
      </c>
      <c r="Z14" s="47">
        <f>LOG('FPrices75-90'!Z14/'FPrices75-90'!Y14)</f>
        <v>-0.006398839187685636</v>
      </c>
      <c r="AA14" s="33"/>
    </row>
    <row r="15" spans="1:27" ht="12">
      <c r="A15" s="29" t="s">
        <v>126</v>
      </c>
      <c r="B15" s="33">
        <v>567</v>
      </c>
      <c r="C15" s="33">
        <v>569</v>
      </c>
      <c r="D15" s="33">
        <v>1185</v>
      </c>
      <c r="E15" s="33">
        <v>2886</v>
      </c>
      <c r="F15" s="33">
        <v>9985</v>
      </c>
      <c r="G15" s="33">
        <v>9204</v>
      </c>
      <c r="H15" s="33">
        <v>9483</v>
      </c>
      <c r="I15" s="33">
        <v>13517</v>
      </c>
      <c r="J15" s="33">
        <v>11636</v>
      </c>
      <c r="K15" s="33"/>
      <c r="L15" s="47">
        <f>LOG('FPrices75-90'!L15/'FPrices75-90'!K15)</f>
        <v>0.04052018749030583</v>
      </c>
      <c r="M15" s="47">
        <f>LOG('FPrices75-90'!M15/'FPrices75-90'!L15)</f>
        <v>0.05409705341347756</v>
      </c>
      <c r="N15" s="47">
        <f>LOG('FPrices75-90'!N15/'FPrices75-90'!M15)</f>
        <v>0.0139369302809328</v>
      </c>
      <c r="O15" s="47">
        <f>LOG('FPrices75-90'!O15/'FPrices75-90'!N15)</f>
        <v>0.04171113725457401</v>
      </c>
      <c r="P15" s="47">
        <f>LOG('FPrices75-90'!P15/'FPrices75-90'!O15)</f>
        <v>0.042234157325886035</v>
      </c>
      <c r="Q15" s="47">
        <f>LOG('FPrices75-90'!Q15/'FPrices75-90'!P15)</f>
        <v>0.0025361708122744486</v>
      </c>
      <c r="R15" s="47">
        <f>LOG('FPrices75-90'!R15/'FPrices75-90'!Q15)</f>
        <v>0.029510117024591873</v>
      </c>
      <c r="S15" s="47">
        <f>LOG('FPrices75-90'!S15/'FPrices75-90'!R15)</f>
        <v>-0.004048933687989755</v>
      </c>
      <c r="T15" s="47">
        <f>LOG('FPrices75-90'!T15/'FPrices75-90'!S15)</f>
        <v>-0.0007064519754865937</v>
      </c>
      <c r="U15" s="47">
        <f>LOG('FPrices75-90'!U15/'FPrices75-90'!T15)</f>
        <v>-0.03718422186964114</v>
      </c>
      <c r="V15" s="47">
        <f>LOG('FPrices75-90'!V15/'FPrices75-90'!U15)</f>
        <v>0.054791490078176554</v>
      </c>
      <c r="W15" s="47">
        <f>LOG('FPrices75-90'!W15/'FPrices75-90'!V15)</f>
        <v>0.078874985324469</v>
      </c>
      <c r="X15" s="47">
        <f>LOG('FPrices75-90'!X15/'FPrices75-90'!W15)</f>
        <v>0.006052033892549304</v>
      </c>
      <c r="Y15" s="47">
        <f>LOG('FPrices75-90'!Y15/'FPrices75-90'!X15)</f>
        <v>0.07419837569462384</v>
      </c>
      <c r="Z15" s="47">
        <f>LOG('FPrices75-90'!Z15/'FPrices75-90'!Y15)</f>
        <v>-0.004115127576864286</v>
      </c>
      <c r="AA15" s="33"/>
    </row>
    <row r="16" spans="1:27" ht="12">
      <c r="A16" s="29" t="s">
        <v>127</v>
      </c>
      <c r="B16" s="33">
        <v>764</v>
      </c>
      <c r="C16" s="33">
        <v>380</v>
      </c>
      <c r="D16" s="33">
        <v>412</v>
      </c>
      <c r="E16" s="33">
        <v>1611</v>
      </c>
      <c r="F16" s="33">
        <v>2840</v>
      </c>
      <c r="G16" s="33">
        <v>2070</v>
      </c>
      <c r="H16" s="33">
        <v>2268</v>
      </c>
      <c r="I16" s="33">
        <v>5103</v>
      </c>
      <c r="J16" s="33">
        <v>2639</v>
      </c>
      <c r="K16" s="33"/>
      <c r="L16" s="47">
        <f>LOG('FPrices75-90'!L16/'FPrices75-90'!K16)</f>
        <v>0.014166298249227402</v>
      </c>
      <c r="M16" s="47">
        <f>LOG('FPrices75-90'!M16/'FPrices75-90'!L16)</f>
        <v>0.03773652434170848</v>
      </c>
      <c r="N16" s="47">
        <f>LOG('FPrices75-90'!N16/'FPrices75-90'!M16)</f>
        <v>0.018206766092309343</v>
      </c>
      <c r="O16" s="47">
        <f>LOG('FPrices75-90'!O16/'FPrices75-90'!N16)</f>
        <v>0.05141417092952896</v>
      </c>
      <c r="P16" s="47">
        <f>LOG('FPrices75-90'!P16/'FPrices75-90'!O16)</f>
        <v>0.06308354011617413</v>
      </c>
      <c r="Q16" s="47">
        <f>LOG('FPrices75-90'!Q16/'FPrices75-90'!P16)</f>
        <v>-0.005945752959336972</v>
      </c>
      <c r="R16" s="47">
        <f>LOG('FPrices75-90'!R16/'FPrices75-90'!Q16)</f>
        <v>0.019221991613296473</v>
      </c>
      <c r="S16" s="47">
        <f>LOG('FPrices75-90'!S16/'FPrices75-90'!R16)</f>
        <v>0.02021137023166496</v>
      </c>
      <c r="T16" s="47">
        <f>LOG('FPrices75-90'!T16/'FPrices75-90'!S16)</f>
        <v>-0.013952111660402649</v>
      </c>
      <c r="U16" s="47">
        <f>LOG('FPrices75-90'!U16/'FPrices75-90'!T16)</f>
        <v>0.06267845753806968</v>
      </c>
      <c r="V16" s="47">
        <f>LOG('FPrices75-90'!V16/'FPrices75-90'!U16)</f>
        <v>0.14370113145201766</v>
      </c>
      <c r="W16" s="47">
        <f>LOG('FPrices75-90'!W16/'FPrices75-90'!V16)</f>
        <v>0.03311701221326209</v>
      </c>
      <c r="X16" s="47">
        <f>LOG('FPrices75-90'!X16/'FPrices75-90'!W16)</f>
        <v>0.03086497140531907</v>
      </c>
      <c r="Y16" s="47">
        <f>LOG('FPrices75-90'!Y16/'FPrices75-90'!X16)</f>
        <v>-0.06951753701754902</v>
      </c>
      <c r="Z16" s="47">
        <f>LOG('FPrices75-90'!Z16/'FPrices75-90'!Y16)</f>
        <v>-0.03245693231465069</v>
      </c>
      <c r="AA16" s="33"/>
    </row>
    <row r="17" spans="1:27" ht="12">
      <c r="A17" s="29" t="s">
        <v>128</v>
      </c>
      <c r="B17" s="33">
        <v>48</v>
      </c>
      <c r="C17" s="33">
        <v>116</v>
      </c>
      <c r="D17" s="33">
        <v>71</v>
      </c>
      <c r="E17" s="33">
        <v>450</v>
      </c>
      <c r="F17" s="33">
        <v>1060</v>
      </c>
      <c r="G17" s="33">
        <v>935</v>
      </c>
      <c r="H17" s="33">
        <v>1074</v>
      </c>
      <c r="I17" s="33">
        <v>848</v>
      </c>
      <c r="J17" s="33">
        <v>815</v>
      </c>
      <c r="K17" s="33"/>
      <c r="L17" s="47">
        <f>LOG('FPrices75-90'!L17/'FPrices75-90'!K17)</f>
        <v>0.03624808451330175</v>
      </c>
      <c r="M17" s="47">
        <f>LOG('FPrices75-90'!M17/'FPrices75-90'!L17)</f>
        <v>0.06924311575436158</v>
      </c>
      <c r="N17" s="47">
        <f>LOG('FPrices75-90'!N17/'FPrices75-90'!M17)</f>
        <v>0.04031350116204894</v>
      </c>
      <c r="O17" s="47">
        <f>LOG('FPrices75-90'!O17/'FPrices75-90'!N17)</f>
        <v>0.04520546321898626</v>
      </c>
      <c r="P17" s="47">
        <f>LOG('FPrices75-90'!P17/'FPrices75-90'!O17)</f>
        <v>0.00662437790696976</v>
      </c>
      <c r="Q17" s="47">
        <f>LOG('FPrices75-90'!Q17/'FPrices75-90'!P17)</f>
        <v>0.061760455652810416</v>
      </c>
      <c r="R17" s="47">
        <f>LOG('FPrices75-90'!R17/'FPrices75-90'!Q17)</f>
        <v>-0.0188063029691454</v>
      </c>
      <c r="S17" s="47">
        <f>LOG('FPrices75-90'!S17/'FPrices75-90'!R17)</f>
        <v>0.055107582372716526</v>
      </c>
      <c r="T17" s="47">
        <f>LOG('FPrices75-90'!T17/'FPrices75-90'!S17)</f>
        <v>0.008717741357477044</v>
      </c>
      <c r="U17" s="47">
        <f>LOG('FPrices75-90'!U17/'FPrices75-90'!T17)</f>
        <v>0.0301928220533813</v>
      </c>
      <c r="V17" s="47">
        <f>LOG('FPrices75-90'!V17/'FPrices75-90'!U17)</f>
        <v>0.10782096785033218</v>
      </c>
      <c r="W17" s="47">
        <f>LOG('FPrices75-90'!W17/'FPrices75-90'!V17)</f>
        <v>0.26456751822761415</v>
      </c>
      <c r="X17" s="47">
        <f>LOG('FPrices75-90'!X17/'FPrices75-90'!W17)</f>
        <v>-0.21387154041493459</v>
      </c>
      <c r="Y17" s="47">
        <f>LOG('FPrices75-90'!Y17/'FPrices75-90'!X17)</f>
        <v>0.13734725216612578</v>
      </c>
      <c r="Z17" s="47">
        <f>LOG('FPrices75-90'!Z17/'FPrices75-90'!Y17)</f>
        <v>0.10937150878011909</v>
      </c>
      <c r="AA17" s="33"/>
    </row>
    <row r="18" spans="1:27" ht="12">
      <c r="A18" s="29" t="s">
        <v>129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7">
        <f>LOG('FPrices75-90'!L18/'FPrices75-90'!K18)</f>
        <v>-0.016188586383818364</v>
      </c>
      <c r="M18" s="47">
        <f>LOG('FPrices75-90'!M18/'FPrices75-90'!L18)</f>
        <v>0.04878362075723253</v>
      </c>
      <c r="N18" s="47">
        <f>LOG('FPrices75-90'!N18/'FPrices75-90'!M18)</f>
        <v>0.035775877738082607</v>
      </c>
      <c r="O18" s="47">
        <f>LOG('FPrices75-90'!O18/'FPrices75-90'!N18)</f>
        <v>0.007101966901080073</v>
      </c>
      <c r="P18" s="47">
        <f>LOG('FPrices75-90'!P18/'FPrices75-90'!O18)</f>
        <v>0.03079456835163842</v>
      </c>
      <c r="Q18" s="47">
        <f>LOG('FPrices75-90'!Q18/'FPrices75-90'!P18)</f>
        <v>0.016485051247738455</v>
      </c>
      <c r="R18" s="47">
        <f>LOG('FPrices75-90'!R18/'FPrices75-90'!Q18)</f>
        <v>0.031602731404169755</v>
      </c>
      <c r="S18" s="47">
        <f>LOG('FPrices75-90'!S18/'FPrices75-90'!R18)</f>
        <v>0.01006653041164565</v>
      </c>
      <c r="T18" s="47">
        <f>LOG('FPrices75-90'!T18/'FPrices75-90'!S18)</f>
        <v>-0.007992632629107554</v>
      </c>
      <c r="U18" s="47">
        <f>LOG('FPrices75-90'!U18/'FPrices75-90'!T18)</f>
        <v>0.08112479919057883</v>
      </c>
      <c r="V18" s="47">
        <f>LOG('FPrices75-90'!V18/'FPrices75-90'!U18)</f>
        <v>0.2860781183263678</v>
      </c>
      <c r="W18" s="47">
        <f>LOG('FPrices75-90'!W18/'FPrices75-90'!V18)</f>
        <v>-0.09193866106709105</v>
      </c>
      <c r="X18" s="47">
        <f>LOG('FPrices75-90'!X18/'FPrices75-90'!W18)</f>
        <v>-0.21201667559080112</v>
      </c>
      <c r="Y18" s="47">
        <f>LOG('FPrices75-90'!Y18/'FPrices75-90'!X18)</f>
        <v>0.07046023132797911</v>
      </c>
      <c r="Z18" s="47">
        <f>LOG('FPrices75-90'!Z18/'FPrices75-90'!Y18)</f>
        <v>0.1584236082559713</v>
      </c>
      <c r="AA18" s="33"/>
    </row>
    <row r="19" spans="1:27" ht="12">
      <c r="A19" s="29" t="s">
        <v>130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47">
        <f>LOG('FPrices75-90'!L19/'FPrices75-90'!K19)</f>
        <v>-0.16169343835503874</v>
      </c>
      <c r="M19" s="47">
        <f>LOG('FPrices75-90'!M19/'FPrices75-90'!L19)</f>
        <v>0.09045198349822592</v>
      </c>
      <c r="N19" s="47">
        <f>LOG('FPrices75-90'!N19/'FPrices75-90'!M19)</f>
        <v>0.023830093216961654</v>
      </c>
      <c r="O19" s="47">
        <f>LOG('FPrices75-90'!O19/'FPrices75-90'!N19)</f>
        <v>0.09504672915422101</v>
      </c>
      <c r="P19" s="47">
        <f>LOG('FPrices75-90'!P19/'FPrices75-90'!O19)</f>
        <v>-0.02747107359784538</v>
      </c>
      <c r="Q19" s="47">
        <f>LOG('FPrices75-90'!Q19/'FPrices75-90'!P19)</f>
        <v>0.08252000477841877</v>
      </c>
      <c r="R19" s="47">
        <f>LOG('FPrices75-90'!R19/'FPrices75-90'!Q19)</f>
        <v>0.010253159747263957</v>
      </c>
      <c r="S19" s="47">
        <f>LOG('FPrices75-90'!S19/'FPrices75-90'!R19)</f>
        <v>-0.008915156198919513</v>
      </c>
      <c r="T19" s="47">
        <f>LOG('FPrices75-90'!T19/'FPrices75-90'!S19)</f>
        <v>-0.061434858472119096</v>
      </c>
      <c r="U19" s="47">
        <f>LOG('FPrices75-90'!U19/'FPrices75-90'!T19)</f>
        <v>0.0022080777629183003</v>
      </c>
      <c r="V19" s="47">
        <f>LOG('FPrices75-90'!V19/'FPrices75-90'!U19)</f>
        <v>0.13630592482059242</v>
      </c>
      <c r="W19" s="47">
        <f>LOG('FPrices75-90'!W19/'FPrices75-90'!V19)</f>
        <v>0.035322703138039056</v>
      </c>
      <c r="X19" s="47">
        <f>LOG('FPrices75-90'!X19/'FPrices75-90'!W19)</f>
        <v>-0.0043835764331686304</v>
      </c>
      <c r="Y19" s="47">
        <f>LOG('FPrices75-90'!Y19/'FPrices75-90'!X19)</f>
        <v>0.16121423865628506</v>
      </c>
      <c r="Z19" s="47">
        <f>LOG('FPrices75-90'!Z19/'FPrices75-90'!Y19)</f>
        <v>0.034946581771404646</v>
      </c>
      <c r="AA19" s="33"/>
    </row>
    <row r="20" spans="1:27" ht="12">
      <c r="A20" s="29" t="s">
        <v>131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47" t="e">
        <f>LOG('FPrices75-90'!L20/'FPrices75-90'!K20)</f>
        <v>#DIV/0!</v>
      </c>
      <c r="M20" s="47" t="e">
        <f>LOG('FPrices75-90'!M20/'FPrices75-90'!L20)</f>
        <v>#DIV/0!</v>
      </c>
      <c r="N20" s="47" t="e">
        <f>LOG('FPrices75-90'!N20/'FPrices75-90'!M20)</f>
        <v>#DIV/0!</v>
      </c>
      <c r="O20" s="47" t="e">
        <f>LOG('FPrices75-90'!O20/'FPrices75-90'!N20)</f>
        <v>#DIV/0!</v>
      </c>
      <c r="P20" s="47" t="e">
        <f>LOG('FPrices75-90'!P20/'FPrices75-90'!O20)</f>
        <v>#DIV/0!</v>
      </c>
      <c r="Q20" s="47" t="e">
        <f>LOG('FPrices75-90'!Q20/'FPrices75-90'!P20)</f>
        <v>#DIV/0!</v>
      </c>
      <c r="R20" s="47" t="e">
        <f>LOG('FPrices75-90'!R20/'FPrices75-90'!Q20)</f>
        <v>#DIV/0!</v>
      </c>
      <c r="S20" s="47" t="e">
        <f>LOG('FPrices75-90'!S20/'FPrices75-90'!R20)</f>
        <v>#DIV/0!</v>
      </c>
      <c r="T20" s="47" t="e">
        <f>LOG('FPrices75-90'!T20/'FPrices75-90'!S20)</f>
        <v>#DIV/0!</v>
      </c>
      <c r="U20" s="47" t="e">
        <f>LOG('FPrices75-90'!U20/'FPrices75-90'!T20)</f>
        <v>#DIV/0!</v>
      </c>
      <c r="V20" s="47" t="e">
        <f>LOG('FPrices75-90'!V20/'FPrices75-90'!U20)</f>
        <v>#DIV/0!</v>
      </c>
      <c r="W20" s="47" t="e">
        <f>LOG('FPrices75-90'!W20/'FPrices75-90'!V20)</f>
        <v>#DIV/0!</v>
      </c>
      <c r="X20" s="47" t="e">
        <f>LOG('FPrices75-90'!X20/'FPrices75-90'!W20)</f>
        <v>#DIV/0!</v>
      </c>
      <c r="Y20" s="47" t="e">
        <f>LOG('FPrices75-90'!Y20/'FPrices75-90'!X20)</f>
        <v>#DIV/0!</v>
      </c>
      <c r="Z20" s="47" t="e">
        <f>LOG('FPrices75-90'!Z20/'FPrices75-90'!Y20)</f>
        <v>#DIV/0!</v>
      </c>
      <c r="AA20" s="33"/>
    </row>
    <row r="21" spans="1:27" ht="12">
      <c r="A21" s="29" t="s">
        <v>132</v>
      </c>
      <c r="B21" s="33">
        <v>5</v>
      </c>
      <c r="C21" s="33">
        <v>1</v>
      </c>
      <c r="D21" s="33">
        <v>9</v>
      </c>
      <c r="E21" s="33">
        <v>12</v>
      </c>
      <c r="F21" s="33">
        <v>23</v>
      </c>
      <c r="G21" s="33">
        <v>55</v>
      </c>
      <c r="H21" s="33">
        <v>53</v>
      </c>
      <c r="I21" s="33">
        <v>112</v>
      </c>
      <c r="J21" s="33">
        <v>101</v>
      </c>
      <c r="K21" s="34"/>
      <c r="L21" s="47" t="e">
        <f>LOG('FPrices75-90'!L21/'FPrices75-90'!K21)</f>
        <v>#DIV/0!</v>
      </c>
      <c r="M21" s="47">
        <f>LOG('FPrices75-90'!M21/'FPrices75-90'!L21)</f>
        <v>-0.18364439694612714</v>
      </c>
      <c r="N21" s="47">
        <f>LOG('FPrices75-90'!N21/'FPrices75-90'!M21)</f>
        <v>0.038242606390143326</v>
      </c>
      <c r="O21" s="47">
        <f>LOG('FPrices75-90'!O21/'FPrices75-90'!N21)</f>
        <v>0.0070990923897024045</v>
      </c>
      <c r="P21" s="47">
        <f>LOG('FPrices75-90'!P21/'FPrices75-90'!O21)</f>
        <v>-0.10145764075877702</v>
      </c>
      <c r="Q21" s="47">
        <f>LOG('FPrices75-90'!Q21/'FPrices75-90'!P21)</f>
        <v>0.01791158930870211</v>
      </c>
      <c r="R21" s="47">
        <f>LOG('FPrices75-90'!R21/'FPrices75-90'!Q21)</f>
        <v>0.17838305583526606</v>
      </c>
      <c r="S21" s="47">
        <f>LOG('FPrices75-90'!S21/'FPrices75-90'!R21)</f>
        <v>0.6232492903979004</v>
      </c>
      <c r="T21" s="47">
        <f>LOG('FPrices75-90'!T21/'FPrices75-90'!S21)</f>
        <v>0</v>
      </c>
      <c r="U21" s="47">
        <f>LOG('FPrices75-90'!U21/'FPrices75-90'!T21)</f>
        <v>0.18708664335714445</v>
      </c>
      <c r="V21" s="47">
        <f>LOG('FPrices75-90'!V21/'FPrices75-90'!U21)</f>
        <v>0.0025774228878106755</v>
      </c>
      <c r="W21" s="47">
        <f>LOG('FPrices75-90'!W21/'FPrices75-90'!V21)</f>
        <v>0.1226469398287151</v>
      </c>
      <c r="X21" s="47">
        <f>LOG('FPrices75-90'!X21/'FPrices75-90'!W21)</f>
        <v>-0.35370369123189527</v>
      </c>
      <c r="Y21" s="47">
        <f>LOG('FPrices75-90'!Y21/'FPrices75-90'!X21)</f>
        <v>-0.057991946977686754</v>
      </c>
      <c r="Z21" s="47">
        <f>LOG('FPrices75-90'!Z21/'FPrices75-90'!Y21)</f>
        <v>0.24415526079240765</v>
      </c>
      <c r="AA21" s="33"/>
    </row>
    <row r="22" spans="1:27" ht="12">
      <c r="A22" s="29" t="s">
        <v>133</v>
      </c>
      <c r="B22" s="33">
        <v>1661</v>
      </c>
      <c r="C22" s="33">
        <v>1190</v>
      </c>
      <c r="D22" s="33">
        <v>1029</v>
      </c>
      <c r="E22" s="33">
        <v>1484</v>
      </c>
      <c r="F22" s="33">
        <v>5971</v>
      </c>
      <c r="G22" s="33">
        <v>6101</v>
      </c>
      <c r="H22" s="33">
        <v>4661</v>
      </c>
      <c r="I22" s="33">
        <v>6854</v>
      </c>
      <c r="J22" s="33">
        <v>6479</v>
      </c>
      <c r="K22" s="33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33"/>
    </row>
    <row r="23" spans="1:27" ht="12">
      <c r="A23" s="29" t="s">
        <v>134</v>
      </c>
      <c r="B23" s="33">
        <v>169</v>
      </c>
      <c r="C23" s="33">
        <v>153</v>
      </c>
      <c r="D23" s="33">
        <v>108</v>
      </c>
      <c r="E23" s="33">
        <v>86</v>
      </c>
      <c r="F23" s="33">
        <v>69</v>
      </c>
      <c r="G23" s="33">
        <v>50</v>
      </c>
      <c r="H23" s="33">
        <v>73</v>
      </c>
      <c r="I23" s="33">
        <v>293</v>
      </c>
      <c r="J23" s="33">
        <v>568</v>
      </c>
      <c r="K23" s="33"/>
      <c r="L23" s="47">
        <f>LOG('FPrices75-90'!L23/'FPrices75-90'!K23)</f>
        <v>0.021281796204790305</v>
      </c>
      <c r="M23" s="47">
        <f>LOG('FPrices75-90'!M23/'FPrices75-90'!L23)</f>
        <v>0.1664059254767935</v>
      </c>
      <c r="N23" s="47">
        <f>LOG('FPrices75-90'!N23/'FPrices75-90'!M23)</f>
        <v>0.1487693805257581</v>
      </c>
      <c r="O23" s="47">
        <f>LOG('FPrices75-90'!O23/'FPrices75-90'!N23)</f>
        <v>0.22946202927160794</v>
      </c>
      <c r="P23" s="47">
        <f>LOG('FPrices75-90'!P23/'FPrices75-90'!O23)</f>
        <v>0.17369310285742423</v>
      </c>
      <c r="Q23" s="47">
        <f>LOG('FPrices75-90'!Q23/'FPrices75-90'!P23)</f>
        <v>0.029128291415946018</v>
      </c>
      <c r="R23" s="47">
        <f>LOG('FPrices75-90'!R23/'FPrices75-90'!Q23)</f>
        <v>0.12019190778017114</v>
      </c>
      <c r="S23" s="47">
        <f>LOG('FPrices75-90'!S23/'FPrices75-90'!R23)</f>
        <v>-0.06724523320029335</v>
      </c>
      <c r="T23" s="47">
        <f>LOG('FPrices75-90'!T23/'FPrices75-90'!S23)</f>
        <v>0.07555690693530583</v>
      </c>
      <c r="U23" s="47">
        <f>LOG('FPrices75-90'!U23/'FPrices75-90'!T23)</f>
        <v>-0.11779645266129046</v>
      </c>
      <c r="V23" s="47">
        <f>LOG('FPrices75-90'!V23/'FPrices75-90'!U23)</f>
        <v>0.25490162402387445</v>
      </c>
      <c r="W23" s="47">
        <f>LOG('FPrices75-90'!W23/'FPrices75-90'!V23)</f>
        <v>-0.11205046914664772</v>
      </c>
      <c r="X23" s="47">
        <f>LOG('FPrices75-90'!X23/'FPrices75-90'!W23)</f>
        <v>0.08576083282385911</v>
      </c>
      <c r="Y23" s="47">
        <f>LOG('FPrices75-90'!Y23/'FPrices75-90'!X23)</f>
        <v>-0.1349021540216954</v>
      </c>
      <c r="Z23" s="47">
        <f>LOG('FPrices75-90'!Z23/'FPrices75-90'!Y23)</f>
        <v>-0.12720765549964538</v>
      </c>
      <c r="AA23" s="33"/>
    </row>
    <row r="24" spans="1:27" ht="12">
      <c r="A24" s="29" t="s">
        <v>135</v>
      </c>
      <c r="B24" s="33">
        <v>673</v>
      </c>
      <c r="C24" s="33">
        <v>369</v>
      </c>
      <c r="D24" s="33">
        <v>249</v>
      </c>
      <c r="E24" s="33">
        <v>311</v>
      </c>
      <c r="F24" s="33">
        <v>4015</v>
      </c>
      <c r="G24" s="33">
        <v>4122</v>
      </c>
      <c r="H24" s="33">
        <v>2613</v>
      </c>
      <c r="I24" s="33">
        <v>3168</v>
      </c>
      <c r="J24" s="33">
        <v>2490</v>
      </c>
      <c r="K24" s="33"/>
      <c r="L24" s="47">
        <f>LOG('FPrices75-90'!L24/'FPrices75-90'!K24)</f>
        <v>0.041547006114619145</v>
      </c>
      <c r="M24" s="47">
        <f>LOG('FPrices75-90'!M24/'FPrices75-90'!L24)</f>
        <v>0.10623799805677445</v>
      </c>
      <c r="N24" s="47">
        <f>LOG('FPrices75-90'!N24/'FPrices75-90'!M24)</f>
        <v>0.2683361327218727</v>
      </c>
      <c r="O24" s="47">
        <f>LOG('FPrices75-90'!O24/'FPrices75-90'!N24)</f>
        <v>0.10513225880628047</v>
      </c>
      <c r="P24" s="47">
        <f>LOG('FPrices75-90'!P24/'FPrices75-90'!O24)</f>
        <v>0.11265444315649092</v>
      </c>
      <c r="Q24" s="47">
        <f>LOG('FPrices75-90'!Q24/'FPrices75-90'!P24)</f>
        <v>-0.14753729829715428</v>
      </c>
      <c r="R24" s="47">
        <f>LOG('FPrices75-90'!R24/'FPrices75-90'!Q24)</f>
        <v>-0.007949264792811982</v>
      </c>
      <c r="S24" s="47">
        <f>LOG('FPrices75-90'!S24/'FPrices75-90'!R24)</f>
        <v>-0.0038407942205780084</v>
      </c>
      <c r="T24" s="47">
        <f>LOG('FPrices75-90'!T24/'FPrices75-90'!S24)</f>
        <v>-0.008540345101095895</v>
      </c>
      <c r="U24" s="47">
        <f>LOG('FPrices75-90'!U24/'FPrices75-90'!T24)</f>
        <v>-0.22809710715933212</v>
      </c>
      <c r="V24" s="47">
        <f>LOG('FPrices75-90'!V24/'FPrices75-90'!U24)</f>
        <v>-0.002332188867610974</v>
      </c>
      <c r="W24" s="47">
        <f>LOG('FPrices75-90'!W24/'FPrices75-90'!V24)</f>
        <v>0.012702725256393557</v>
      </c>
      <c r="X24" s="47">
        <f>LOG('FPrices75-90'!X24/'FPrices75-90'!W24)</f>
        <v>-0.012546353680839705</v>
      </c>
      <c r="Y24" s="47">
        <f>LOG('FPrices75-90'!Y24/'FPrices75-90'!X24)</f>
        <v>-0.018643412644269577</v>
      </c>
      <c r="Z24" s="47">
        <f>LOG('FPrices75-90'!Z24/'FPrices75-90'!Y24)</f>
        <v>0.028659588167455483</v>
      </c>
      <c r="AA24" s="33"/>
    </row>
    <row r="25" spans="1:27" ht="12">
      <c r="A25" s="29" t="s">
        <v>136</v>
      </c>
      <c r="B25" s="33">
        <v>116</v>
      </c>
      <c r="C25" s="33">
        <v>178</v>
      </c>
      <c r="D25" s="33">
        <v>0</v>
      </c>
      <c r="E25" s="33">
        <v>23</v>
      </c>
      <c r="F25" s="33">
        <v>60</v>
      </c>
      <c r="G25" s="33">
        <v>104</v>
      </c>
      <c r="H25" s="33">
        <v>121</v>
      </c>
      <c r="I25" s="33">
        <v>237</v>
      </c>
      <c r="J25" s="33">
        <v>160</v>
      </c>
      <c r="K25" s="33"/>
      <c r="L25" s="47">
        <f>LOG('FPrices75-90'!L25/'FPrices75-90'!K25)</f>
        <v>-0.003557670551756871</v>
      </c>
      <c r="M25" s="47">
        <f>LOG('FPrices75-90'!M25/'FPrices75-90'!L25)</f>
        <v>-0.14358912701238638</v>
      </c>
      <c r="N25" s="47">
        <f>LOG('FPrices75-90'!N25/'FPrices75-90'!M25)</f>
        <v>0.2975866528240468</v>
      </c>
      <c r="O25" s="47">
        <f>LOG('FPrices75-90'!O25/'FPrices75-90'!N25)</f>
        <v>0.10573356932306652</v>
      </c>
      <c r="P25" s="47">
        <f>LOG('FPrices75-90'!P25/'FPrices75-90'!O25)</f>
        <v>0.04595562642138986</v>
      </c>
      <c r="Q25" s="47">
        <f>LOG('FPrices75-90'!Q25/'FPrices75-90'!P25)</f>
        <v>-0.07103524710265766</v>
      </c>
      <c r="R25" s="47">
        <f>LOG('FPrices75-90'!R25/'FPrices75-90'!Q25)</f>
        <v>0.09099074231053308</v>
      </c>
      <c r="S25" s="47">
        <f>LOG('FPrices75-90'!S25/'FPrices75-90'!R25)</f>
        <v>0.08901774547241893</v>
      </c>
      <c r="T25" s="47">
        <f>LOG('FPrices75-90'!T25/'FPrices75-90'!S25)</f>
        <v>-0.18328778466678436</v>
      </c>
      <c r="U25" s="47">
        <f>LOG('FPrices75-90'!U25/'FPrices75-90'!T25)</f>
        <v>-0.08112635936322321</v>
      </c>
      <c r="V25" s="47">
        <f>LOG('FPrices75-90'!V25/'FPrices75-90'!U25)</f>
        <v>0.024077232917963348</v>
      </c>
      <c r="W25" s="47">
        <f>LOG('FPrices75-90'!W25/'FPrices75-90'!V25)</f>
        <v>0.13570477301487</v>
      </c>
      <c r="X25" s="47">
        <f>LOG('FPrices75-90'!X25/'FPrices75-90'!W25)</f>
        <v>-0.06602828212887218</v>
      </c>
      <c r="Y25" s="47">
        <f>LOG('FPrices75-90'!Y25/'FPrices75-90'!X25)</f>
        <v>0.032285605190797276</v>
      </c>
      <c r="Z25" s="47">
        <f>LOG('FPrices75-90'!Z25/'FPrices75-90'!Y25)</f>
        <v>0.10031978913341166</v>
      </c>
      <c r="AA25" s="33"/>
    </row>
    <row r="26" spans="1:27" ht="12">
      <c r="A26" s="29" t="s">
        <v>137</v>
      </c>
      <c r="B26" s="33">
        <v>682</v>
      </c>
      <c r="C26" s="33">
        <v>476</v>
      </c>
      <c r="D26" s="33">
        <v>641</v>
      </c>
      <c r="E26" s="33">
        <v>1023</v>
      </c>
      <c r="F26" s="33">
        <v>1746</v>
      </c>
      <c r="G26" s="33">
        <v>1719</v>
      </c>
      <c r="H26" s="33">
        <v>1757</v>
      </c>
      <c r="I26" s="33">
        <v>3054</v>
      </c>
      <c r="J26" s="33">
        <v>3112</v>
      </c>
      <c r="K26" s="33"/>
      <c r="L26" s="47">
        <f>LOG('FPrices75-90'!L26/'FPrices75-90'!K26)</f>
        <v>0.07605754957104609</v>
      </c>
      <c r="M26" s="47">
        <f>LOG('FPrices75-90'!M26/'FPrices75-90'!L26)</f>
        <v>0.1284109886090163</v>
      </c>
      <c r="N26" s="47">
        <f>LOG('FPrices75-90'!N26/'FPrices75-90'!M26)</f>
        <v>0.08676056458206603</v>
      </c>
      <c r="O26" s="47">
        <f>LOG('FPrices75-90'!O26/'FPrices75-90'!N26)</f>
        <v>0.05713866113729877</v>
      </c>
      <c r="P26" s="47">
        <f>LOG('FPrices75-90'!P26/'FPrices75-90'!O26)</f>
        <v>0.020812056738442802</v>
      </c>
      <c r="Q26" s="47">
        <f>LOG('FPrices75-90'!Q26/'FPrices75-90'!P26)</f>
        <v>-0.005182471900278293</v>
      </c>
      <c r="R26" s="47">
        <f>LOG('FPrices75-90'!R26/'FPrices75-90'!Q26)</f>
        <v>0.006275116355899161</v>
      </c>
      <c r="S26" s="47">
        <f>LOG('FPrices75-90'!S26/'FPrices75-90'!R26)</f>
        <v>-0.012430730280752688</v>
      </c>
      <c r="T26" s="47">
        <f>LOG('FPrices75-90'!T26/'FPrices75-90'!S26)</f>
        <v>0.030693229603294358</v>
      </c>
      <c r="U26" s="47">
        <f>LOG('FPrices75-90'!U26/'FPrices75-90'!T26)</f>
        <v>0.054277538969958274</v>
      </c>
      <c r="V26" s="47">
        <f>LOG('FPrices75-90'!V26/'FPrices75-90'!U26)</f>
        <v>-0.03825323850855147</v>
      </c>
      <c r="W26" s="47">
        <f>LOG('FPrices75-90'!W26/'FPrices75-90'!V26)</f>
        <v>-0.003964527516869677</v>
      </c>
      <c r="X26" s="47">
        <f>LOG('FPrices75-90'!X26/'FPrices75-90'!W26)</f>
        <v>0.03915328507285286</v>
      </c>
      <c r="Y26" s="47">
        <f>LOG('FPrices75-90'!Y26/'FPrices75-90'!X26)</f>
        <v>0.003497082751976711</v>
      </c>
      <c r="Z26" s="47">
        <f>LOG('FPrices75-90'!Z26/'FPrices75-90'!Y26)</f>
        <v>0.0217360531030396</v>
      </c>
      <c r="AA26" s="33"/>
    </row>
    <row r="27" spans="1:27" ht="12">
      <c r="A27" s="29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47" t="e">
        <f>LOG('FPrices75-90'!L27/'FPrices75-90'!K27)</f>
        <v>#DIV/0!</v>
      </c>
      <c r="M27" s="47" t="e">
        <f>LOG('FPrices75-90'!M27/'FPrices75-90'!L27)</f>
        <v>#DIV/0!</v>
      </c>
      <c r="N27" s="47" t="e">
        <f>LOG('FPrices75-90'!N27/'FPrices75-90'!M27)</f>
        <v>#DIV/0!</v>
      </c>
      <c r="O27" s="47" t="e">
        <f>LOG('FPrices75-90'!O27/'FPrices75-90'!N27)</f>
        <v>#DIV/0!</v>
      </c>
      <c r="P27" s="47" t="e">
        <f>LOG('FPrices75-90'!P27/'FPrices75-90'!O27)</f>
        <v>#DIV/0!</v>
      </c>
      <c r="Q27" s="47" t="e">
        <f>LOG('FPrices75-90'!Q27/'FPrices75-90'!P27)</f>
        <v>#DIV/0!</v>
      </c>
      <c r="R27" s="47" t="e">
        <f>LOG('FPrices75-90'!R27/'FPrices75-90'!Q27)</f>
        <v>#DIV/0!</v>
      </c>
      <c r="S27" s="47" t="e">
        <f>LOG('FPrices75-90'!S27/'FPrices75-90'!R27)</f>
        <v>#DIV/0!</v>
      </c>
      <c r="T27" s="47" t="e">
        <f>LOG('FPrices75-90'!T27/'FPrices75-90'!S27)</f>
        <v>#DIV/0!</v>
      </c>
      <c r="U27" s="47" t="e">
        <f>LOG('FPrices75-90'!U27/'FPrices75-90'!T27)</f>
        <v>#DIV/0!</v>
      </c>
      <c r="V27" s="47" t="e">
        <f>LOG('FPrices75-90'!V27/'FPrices75-90'!U27)</f>
        <v>#DIV/0!</v>
      </c>
      <c r="W27" s="47" t="e">
        <f>LOG('FPrices75-90'!W27/'FPrices75-90'!V27)</f>
        <v>#DIV/0!</v>
      </c>
      <c r="X27" s="47">
        <f>LOG('FPrices75-90'!X27/'FPrices75-90'!W27)</f>
        <v>0.34435553893049237</v>
      </c>
      <c r="Y27" s="47">
        <f>LOG('FPrices75-90'!Y27/'FPrices75-90'!X27)</f>
        <v>0.17392402723317835</v>
      </c>
      <c r="Z27" s="47">
        <f>LOG('FPrices75-90'!Z27/'FPrices75-90'!Y27)</f>
        <v>0.09112143380054735</v>
      </c>
      <c r="AA27" s="33"/>
    </row>
    <row r="28" spans="1:27" ht="12">
      <c r="A28" s="29" t="s">
        <v>139</v>
      </c>
      <c r="B28" s="33">
        <v>14</v>
      </c>
      <c r="C28" s="33">
        <v>0</v>
      </c>
      <c r="D28" s="33">
        <v>18</v>
      </c>
      <c r="E28" s="33">
        <v>38</v>
      </c>
      <c r="F28" s="33">
        <v>74</v>
      </c>
      <c r="G28" s="33">
        <v>79</v>
      </c>
      <c r="H28" s="33">
        <v>75</v>
      </c>
      <c r="I28" s="33">
        <v>12</v>
      </c>
      <c r="J28" s="33">
        <v>17</v>
      </c>
      <c r="K28" s="33"/>
      <c r="L28" s="47">
        <f>LOG('FPrices75-90'!L28/'FPrices75-90'!K28)</f>
        <v>0.08046677579307622</v>
      </c>
      <c r="M28" s="47">
        <f>LOG('FPrices75-90'!M28/'FPrices75-90'!L28)</f>
        <v>0.062371424243177785</v>
      </c>
      <c r="N28" s="47">
        <f>LOG('FPrices75-90'!N28/'FPrices75-90'!M28)</f>
        <v>0.05352546290395055</v>
      </c>
      <c r="O28" s="47">
        <f>LOG('FPrices75-90'!O28/'FPrices75-90'!N28)</f>
        <v>0.013788284485633285</v>
      </c>
      <c r="P28" s="47">
        <f>LOG('FPrices75-90'!P28/'FPrices75-90'!O28)</f>
        <v>0.017728766960431616</v>
      </c>
      <c r="Q28" s="47">
        <f>LOG('FPrices75-90'!Q28/'FPrices75-90'!P28)</f>
        <v>-0.01896431397273857</v>
      </c>
      <c r="R28" s="47">
        <f>LOG('FPrices75-90'!R28/'FPrices75-90'!Q28)</f>
        <v>-0.10914446942506803</v>
      </c>
      <c r="S28" s="47">
        <f>LOG('FPrices75-90'!S28/'FPrices75-90'!R28)</f>
        <v>0.12166102684706401</v>
      </c>
      <c r="T28" s="47" t="e">
        <f>LOG('FPrices75-90'!T28/'FPrices75-90'!S28)</f>
        <v>#N/A</v>
      </c>
      <c r="U28" s="47" t="e">
        <f>LOG('FPrices75-90'!U28/'FPrices75-90'!T28)</f>
        <v>#N/A</v>
      </c>
      <c r="V28" s="47" t="e">
        <f>LOG('FPrices75-90'!V28/'FPrices75-90'!U28)</f>
        <v>#N/A</v>
      </c>
      <c r="W28" s="47" t="e">
        <f>LOG('FPrices75-90'!W28/'FPrices75-90'!V28)</f>
        <v>#N/A</v>
      </c>
      <c r="X28" s="47" t="e">
        <f>LOG('FPrices75-90'!X28/'FPrices75-90'!W28)</f>
        <v>#N/A</v>
      </c>
      <c r="Y28" s="47" t="e">
        <f>LOG('FPrices75-90'!Y28/'FPrices75-90'!X28)</f>
        <v>#N/A</v>
      </c>
      <c r="Z28" s="47" t="e">
        <f>LOG('FPrices75-90'!Z28/'FPrices75-90'!Y28)</f>
        <v>#N/A</v>
      </c>
      <c r="AA28" s="33"/>
    </row>
    <row r="29" spans="1:27" ht="12">
      <c r="A29" s="29" t="s">
        <v>140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47" t="e">
        <f>LOG('FPrices75-90'!L29/'FPrices75-90'!K29)</f>
        <v>#N/A</v>
      </c>
      <c r="M29" s="47" t="e">
        <f>LOG('FPrices75-90'!M29/'FPrices75-90'!L29)</f>
        <v>#N/A</v>
      </c>
      <c r="N29" s="47" t="e">
        <f>LOG('FPrices75-90'!N29/'FPrices75-90'!M29)</f>
        <v>#N/A</v>
      </c>
      <c r="O29" s="47" t="e">
        <f>LOG('FPrices75-90'!O29/'FPrices75-90'!N29)</f>
        <v>#N/A</v>
      </c>
      <c r="P29" s="47">
        <f>LOG('FPrices75-90'!P29/'FPrices75-90'!O29)</f>
        <v>0.012945030007689757</v>
      </c>
      <c r="Q29" s="47">
        <f>LOG('FPrices75-90'!Q29/'FPrices75-90'!P29)</f>
        <v>0.043998524227557435</v>
      </c>
      <c r="R29" s="47">
        <f>LOG('FPrices75-90'!R29/'FPrices75-90'!Q29)</f>
        <v>-0.04034684030233811</v>
      </c>
      <c r="S29" s="47">
        <f>LOG('FPrices75-90'!S29/'FPrices75-90'!R29)</f>
        <v>0.008517152811053549</v>
      </c>
      <c r="T29" s="47" t="e">
        <f>LOG('FPrices75-90'!T29/'FPrices75-90'!S29)</f>
        <v>#N/A</v>
      </c>
      <c r="U29" s="47" t="e">
        <f>LOG('FPrices75-90'!U29/'FPrices75-90'!T29)</f>
        <v>#N/A</v>
      </c>
      <c r="V29" s="47" t="e">
        <f>LOG('FPrices75-90'!V29/'FPrices75-90'!U29)</f>
        <v>#N/A</v>
      </c>
      <c r="W29" s="47" t="e">
        <f>LOG('FPrices75-90'!W29/'FPrices75-90'!V29)</f>
        <v>#N/A</v>
      </c>
      <c r="X29" s="47" t="e">
        <f>LOG('FPrices75-90'!X29/'FPrices75-90'!W29)</f>
        <v>#N/A</v>
      </c>
      <c r="Y29" s="47" t="e">
        <f>LOG('FPrices75-90'!Y29/'FPrices75-90'!X29)</f>
        <v>#N/A</v>
      </c>
      <c r="Z29" s="47" t="e">
        <f>LOG('FPrices75-90'!Z29/'FPrices75-90'!Y29)</f>
        <v>#N/A</v>
      </c>
      <c r="AA29" s="33"/>
    </row>
    <row r="30" spans="1:27" ht="12">
      <c r="A30" s="29" t="s">
        <v>141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47" t="e">
        <f>LOG('FPrices75-90'!L30/'FPrices75-90'!K30)</f>
        <v>#N/A</v>
      </c>
      <c r="M30" s="47" t="e">
        <f>LOG('FPrices75-90'!M30/'FPrices75-90'!L30)</f>
        <v>#N/A</v>
      </c>
      <c r="N30" s="47" t="e">
        <f>LOG('FPrices75-90'!N30/'FPrices75-90'!M30)</f>
        <v>#N/A</v>
      </c>
      <c r="O30" s="47" t="e">
        <f>LOG('FPrices75-90'!O30/'FPrices75-90'!N30)</f>
        <v>#N/A</v>
      </c>
      <c r="P30" s="47">
        <f>LOG('FPrices75-90'!P30/'FPrices75-90'!O30)</f>
        <v>0.02475188670062905</v>
      </c>
      <c r="Q30" s="47">
        <f>LOG('FPrices75-90'!Q30/'FPrices75-90'!P30)</f>
        <v>0.02003207982571466</v>
      </c>
      <c r="R30" s="47">
        <f>LOG('FPrices75-90'!R30/'FPrices75-90'!Q30)</f>
        <v>-0.045994263125439486</v>
      </c>
      <c r="S30" s="47">
        <f>LOG('FPrices75-90'!S30/'FPrices75-90'!R30)</f>
        <v>0.0217493178218163</v>
      </c>
      <c r="T30" s="47">
        <f>LOG('FPrices75-90'!T30/'FPrices75-90'!S30)</f>
        <v>0.058472986211902236</v>
      </c>
      <c r="U30" s="47">
        <f>LOG('FPrices75-90'!U30/'FPrices75-90'!T30)</f>
        <v>0.05649172692357614</v>
      </c>
      <c r="V30" s="47">
        <f>LOG('FPrices75-90'!V30/'FPrices75-90'!U30)</f>
        <v>0.050514137168945566</v>
      </c>
      <c r="W30" s="47">
        <f>LOG('FPrices75-90'!W30/'FPrices75-90'!V30)</f>
        <v>0.010523959988057947</v>
      </c>
      <c r="X30" s="47" t="e">
        <f>LOG('FPrices75-90'!X30/'FPrices75-90'!W30)</f>
        <v>#N/A</v>
      </c>
      <c r="Y30" s="47" t="e">
        <f>LOG('FPrices75-90'!Y30/'FPrices75-90'!X30)</f>
        <v>#N/A</v>
      </c>
      <c r="Z30" s="47" t="e">
        <f>LOG('FPrices75-90'!Z30/'FPrices75-90'!Y30)</f>
        <v>#N/A</v>
      </c>
      <c r="AA30" s="33"/>
    </row>
    <row r="31" spans="1:27" ht="12">
      <c r="A31" s="29" t="s">
        <v>142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47" t="e">
        <f>LOG('FPrices75-90'!L31/'FPrices75-90'!K31)</f>
        <v>#N/A</v>
      </c>
      <c r="M31" s="47" t="e">
        <f>LOG('FPrices75-90'!M31/'FPrices75-90'!L31)</f>
        <v>#N/A</v>
      </c>
      <c r="N31" s="47" t="e">
        <f>LOG('FPrices75-90'!N31/'FPrices75-90'!M31)</f>
        <v>#N/A</v>
      </c>
      <c r="O31" s="47" t="e">
        <f>LOG('FPrices75-90'!O31/'FPrices75-90'!N31)</f>
        <v>#DIV/0!</v>
      </c>
      <c r="P31" s="47" t="e">
        <f>LOG('FPrices75-90'!P31/'FPrices75-90'!O31)</f>
        <v>#DIV/0!</v>
      </c>
      <c r="Q31" s="47" t="e">
        <f>LOG('FPrices75-90'!Q31/'FPrices75-90'!P31)</f>
        <v>#DIV/0!</v>
      </c>
      <c r="R31" s="47" t="e">
        <f>LOG('FPrices75-90'!R31/'FPrices75-90'!Q31)</f>
        <v>#DIV/0!</v>
      </c>
      <c r="S31" s="47" t="e">
        <f>LOG('FPrices75-90'!S31/'FPrices75-90'!R31)</f>
        <v>#DIV/0!</v>
      </c>
      <c r="T31" s="47" t="e">
        <f>LOG('FPrices75-90'!T31/'FPrices75-90'!S31)</f>
        <v>#DIV/0!</v>
      </c>
      <c r="U31" s="47">
        <f>LOG('FPrices75-90'!U31/'FPrices75-90'!T31)</f>
        <v>0.06630003674578004</v>
      </c>
      <c r="V31" s="47" t="e">
        <f>LOG('FPrices75-90'!V31/'FPrices75-90'!U31)</f>
        <v>#N/A</v>
      </c>
      <c r="W31" s="47" t="e">
        <f>LOG('FPrices75-90'!W31/'FPrices75-90'!V31)</f>
        <v>#N/A</v>
      </c>
      <c r="X31" s="47" t="e">
        <f>LOG('FPrices75-90'!X31/'FPrices75-90'!W31)</f>
        <v>#N/A</v>
      </c>
      <c r="Y31" s="47" t="e">
        <f>LOG('FPrices75-90'!Y31/'FPrices75-90'!X31)</f>
        <v>#N/A</v>
      </c>
      <c r="Z31" s="47" t="e">
        <f>LOG('FPrices75-90'!Z31/'FPrices75-90'!Y31)</f>
        <v>#N/A</v>
      </c>
      <c r="AA31" s="33"/>
    </row>
    <row r="32" spans="1:27" ht="12">
      <c r="A32" s="29" t="s">
        <v>143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47">
        <f>LOG('FPrices75-90'!L32/'FPrices75-90'!K32)</f>
        <v>0.10473535052001298</v>
      </c>
      <c r="M32" s="47">
        <f>LOG('FPrices75-90'!M32/'FPrices75-90'!L32)</f>
        <v>0.10051413727688169</v>
      </c>
      <c r="N32" s="47">
        <f>LOG('FPrices75-90'!N32/'FPrices75-90'!M32)</f>
        <v>-0.04139268515822506</v>
      </c>
      <c r="O32" s="47">
        <f>LOG('FPrices75-90'!O32/'FPrices75-90'!N32)</f>
        <v>0.12114574759116084</v>
      </c>
      <c r="P32" s="47">
        <f>LOG('FPrices75-90'!P32/'FPrices75-90'!O32)</f>
        <v>0.09857930839533997</v>
      </c>
      <c r="Q32" s="47">
        <f>LOG('FPrices75-90'!Q32/'FPrices75-90'!P32)</f>
        <v>0.005079525529274971</v>
      </c>
      <c r="R32" s="47">
        <f>LOG('FPrices75-90'!R32/'FPrices75-90'!Q32)</f>
        <v>0.08321153500887135</v>
      </c>
      <c r="S32" s="47">
        <f>LOG('FPrices75-90'!S32/'FPrices75-90'!R32)</f>
        <v>0.005248335556345625</v>
      </c>
      <c r="T32" s="47">
        <f>LOG('FPrices75-90'!T32/'FPrices75-90'!S32)</f>
        <v>0.04575749056067514</v>
      </c>
      <c r="U32" s="47">
        <f>LOG('FPrices75-90'!U32/'FPrices75-90'!T32)</f>
        <v>0.05897785995933788</v>
      </c>
      <c r="V32" s="47">
        <f>LOG('FPrices75-90'!V32/'FPrices75-90'!U32)</f>
        <v>0.08715017571890012</v>
      </c>
      <c r="W32" s="47">
        <f>LOG('FPrices75-90'!W32/'FPrices75-90'!V32)</f>
        <v>0.23291417576651638</v>
      </c>
      <c r="X32" s="47">
        <f>LOG('FPrices75-90'!X32/'FPrices75-90'!W32)</f>
        <v>0.021170108398853752</v>
      </c>
      <c r="Y32" s="47">
        <f>LOG('FPrices75-90'!Y32/'FPrices75-90'!X32)</f>
        <v>0.009157150609211252</v>
      </c>
      <c r="Z32" s="47">
        <f>LOG('FPrices75-90'!Z32/'FPrices75-90'!Y32)</f>
        <v>0.016599261819461673</v>
      </c>
      <c r="AA32" s="33"/>
    </row>
    <row r="33" spans="1:27" ht="12">
      <c r="A33" s="29" t="s">
        <v>144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47" t="e">
        <f>LOG('FPrices75-90'!L33/'FPrices75-90'!K33)</f>
        <v>#N/A</v>
      </c>
      <c r="M33" s="47">
        <f>LOG('FPrices75-90'!M33/'FPrices75-90'!L33)</f>
        <v>0.09195367411466712</v>
      </c>
      <c r="N33" s="47">
        <f>LOG('FPrices75-90'!N33/'FPrices75-90'!M33)</f>
        <v>-0.010152397832417151</v>
      </c>
      <c r="O33" s="47">
        <f>LOG('FPrices75-90'!O33/'FPrices75-90'!N33)</f>
        <v>0.08382454909526627</v>
      </c>
      <c r="P33" s="47">
        <f>LOG('FPrices75-90'!P33/'FPrices75-90'!O33)</f>
        <v>0.02823353118805399</v>
      </c>
      <c r="Q33" s="47">
        <f>LOG('FPrices75-90'!Q33/'FPrices75-90'!P33)</f>
        <v>-0.045006754348477084</v>
      </c>
      <c r="R33" s="47">
        <f>LOG('FPrices75-90'!R33/'FPrices75-90'!Q33)</f>
        <v>0.037962522230361215</v>
      </c>
      <c r="S33" s="47">
        <f>LOG('FPrices75-90'!S33/'FPrices75-90'!R33)</f>
        <v>0.08354605145007492</v>
      </c>
      <c r="T33" s="47">
        <f>LOG('FPrices75-90'!T33/'FPrices75-90'!S33)</f>
        <v>-0.237360915794604</v>
      </c>
      <c r="U33" s="47">
        <f>LOG('FPrices75-90'!U33/'FPrices75-90'!T33)</f>
        <v>0.06126965673892271</v>
      </c>
      <c r="V33" s="47">
        <f>LOG('FPrices75-90'!V33/'FPrices75-90'!U33)</f>
        <v>0.21748394421390632</v>
      </c>
      <c r="W33" s="47">
        <f>LOG('FPrices75-90'!W33/'FPrices75-90'!V33)</f>
        <v>0.11667546976418362</v>
      </c>
      <c r="X33" s="47">
        <f>LOG('FPrices75-90'!X33/'FPrices75-90'!W33)</f>
        <v>0.010197766621315899</v>
      </c>
      <c r="Y33" s="47">
        <f>LOG('FPrices75-90'!Y33/'FPrices75-90'!X33)</f>
        <v>0.13276407412025654</v>
      </c>
      <c r="Z33" s="47">
        <f>LOG('FPrices75-90'!Z33/'FPrices75-90'!Y33)</f>
        <v>-0.338818556553381</v>
      </c>
      <c r="AA33" s="33"/>
    </row>
    <row r="34" spans="1:27" ht="12">
      <c r="A34" s="29" t="s">
        <v>145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47">
        <f>LOG('FPrices75-90'!L34/'FPrices75-90'!K34)</f>
        <v>-0.11330042919622577</v>
      </c>
      <c r="M34" s="47">
        <f>LOG('FPrices75-90'!M34/'FPrices75-90'!L34)</f>
        <v>0.08894108333678108</v>
      </c>
      <c r="N34" s="47">
        <f>LOG('FPrices75-90'!N34/'FPrices75-90'!M34)</f>
        <v>0.1249387366083</v>
      </c>
      <c r="O34" s="47">
        <f>LOG('FPrices75-90'!O34/'FPrices75-90'!N34)</f>
        <v>-0.24704818319773567</v>
      </c>
      <c r="P34" s="47">
        <f>LOG('FPrices75-90'!P34/'FPrices75-90'!O34)</f>
        <v>0.08432088570003594</v>
      </c>
      <c r="Q34" s="47">
        <f>LOG('FPrices75-90'!Q34/'FPrices75-90'!P34)</f>
        <v>-0.17609125905568127</v>
      </c>
      <c r="R34" s="47">
        <f>LOG('FPrices75-90'!R34/'FPrices75-90'!Q34)</f>
        <v>0.43136376415898736</v>
      </c>
      <c r="S34" s="47">
        <f>LOG('FPrices75-90'!S34/'FPrices75-90'!R34)</f>
        <v>-0.005395031886706187</v>
      </c>
      <c r="T34" s="47">
        <f>LOG('FPrices75-90'!T34/'FPrices75-90'!S34)</f>
        <v>-0.09497551323085672</v>
      </c>
      <c r="U34" s="47">
        <f>LOG('FPrices75-90'!U34/'FPrices75-90'!T34)</f>
        <v>0.1161648123007948</v>
      </c>
      <c r="V34" s="47">
        <f>LOG('FPrices75-90'!V34/'FPrices75-90'!U34)</f>
        <v>-0.0791812460476248</v>
      </c>
      <c r="W34" s="47">
        <f>LOG('FPrices75-90'!W34/'FPrices75-90'!V34)</f>
        <v>-0.05780341019074344</v>
      </c>
      <c r="X34" s="47">
        <f>LOG('FPrices75-90'!X34/'FPrices75-90'!W34)</f>
        <v>-0.016321964066993197</v>
      </c>
      <c r="Y34" s="47">
        <f>LOG('FPrices75-90'!Y34/'FPrices75-90'!X34)</f>
        <v>0.11323197707504964</v>
      </c>
      <c r="Z34" s="47">
        <f>LOG('FPrices75-90'!Z34/'FPrices75-90'!Y34)</f>
        <v>0.006986120860666078</v>
      </c>
      <c r="AA34" s="33"/>
    </row>
    <row r="35" spans="1:27" ht="12">
      <c r="A35" s="29" t="s">
        <v>132</v>
      </c>
      <c r="B35" s="33">
        <v>7</v>
      </c>
      <c r="C35" s="33">
        <v>14</v>
      </c>
      <c r="D35" s="33">
        <v>13</v>
      </c>
      <c r="E35" s="33">
        <v>3</v>
      </c>
      <c r="F35" s="33">
        <v>7</v>
      </c>
      <c r="G35" s="33">
        <v>17</v>
      </c>
      <c r="H35" s="33">
        <v>22</v>
      </c>
      <c r="I35" s="33">
        <v>90</v>
      </c>
      <c r="J35" s="33">
        <v>132</v>
      </c>
      <c r="K35" s="33"/>
      <c r="L35" s="47">
        <f>LOG('FPrices75-90'!L35/'FPrices75-90'!K35)</f>
        <v>0.4944953507890851</v>
      </c>
      <c r="M35" s="47">
        <f>LOG('FPrices75-90'!M35/'FPrices75-90'!L35)</f>
        <v>0.11830815770928693</v>
      </c>
      <c r="N35" s="47">
        <f>LOG('FPrices75-90'!N35/'FPrices75-90'!M35)</f>
        <v>-0.049128486646381725</v>
      </c>
      <c r="O35" s="47">
        <f>LOG('FPrices75-90'!O35/'FPrices75-90'!N35)</f>
        <v>-0.44041729834306376</v>
      </c>
      <c r="P35" s="47">
        <f>LOG('FPrices75-90'!P35/'FPrices75-90'!O35)</f>
        <v>-0.07747096880741598</v>
      </c>
      <c r="Q35" s="47">
        <f>LOG('FPrices75-90'!Q35/'FPrices75-90'!P35)</f>
        <v>-0.7001271087899846</v>
      </c>
      <c r="R35" s="47">
        <f>LOG('FPrices75-90'!R35/'FPrices75-90'!Q35)</f>
        <v>0.20554037567927813</v>
      </c>
      <c r="S35" s="47" t="e">
        <f>LOG('FPrices75-90'!S35/'FPrices75-90'!R35)</f>
        <v>#DIV/0!</v>
      </c>
      <c r="T35" s="47" t="e">
        <f>LOG('FPrices75-90'!T35/'FPrices75-90'!S35)</f>
        <v>#DIV/0!</v>
      </c>
      <c r="U35" s="47" t="e">
        <f>LOG('FPrices75-90'!U35/'FPrices75-90'!T35)</f>
        <v>#DIV/0!</v>
      </c>
      <c r="V35" s="47" t="e">
        <f>LOG('FPrices75-90'!V35/'FPrices75-90'!U35)</f>
        <v>#DIV/0!</v>
      </c>
      <c r="W35" s="47">
        <f>LOG('FPrices75-90'!W35/'FPrices75-90'!V35)</f>
        <v>-0.32735893438633035</v>
      </c>
      <c r="X35" s="47">
        <f>LOG('FPrices75-90'!X35/'FPrices75-90'!W35)</f>
        <v>0.6030214583620174</v>
      </c>
      <c r="Y35" s="47">
        <f>LOG('FPrices75-90'!Y35/'FPrices75-90'!X35)</f>
        <v>0.023973266696688793</v>
      </c>
      <c r="Z35" s="47">
        <f>LOG('FPrices75-90'!Z35/'FPrices75-90'!Y35)</f>
        <v>-0.1275845094184347</v>
      </c>
      <c r="AA35" s="33"/>
    </row>
    <row r="36" spans="1:27" ht="12">
      <c r="A36" s="29" t="s">
        <v>146</v>
      </c>
      <c r="B36" s="33">
        <v>1006</v>
      </c>
      <c r="C36" s="33">
        <v>1670</v>
      </c>
      <c r="D36" s="33">
        <v>1633</v>
      </c>
      <c r="E36" s="33">
        <v>2573</v>
      </c>
      <c r="F36" s="33">
        <v>2843</v>
      </c>
      <c r="G36" s="33">
        <v>3146</v>
      </c>
      <c r="H36" s="33">
        <v>4533</v>
      </c>
      <c r="I36" s="33">
        <v>4745</v>
      </c>
      <c r="J36" s="33">
        <v>4625</v>
      </c>
      <c r="K36" s="33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3"/>
    </row>
    <row r="37" spans="1:27" ht="12">
      <c r="A37" s="29" t="s">
        <v>147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47" t="e">
        <f>LOG('FPrices75-90'!L37/'FPrices75-90'!K37)</f>
        <v>#DIV/0!</v>
      </c>
      <c r="M37" s="47" t="e">
        <f>LOG('FPrices75-90'!M37/'FPrices75-90'!L37)</f>
        <v>#DIV/0!</v>
      </c>
      <c r="N37" s="47" t="e">
        <f>LOG('FPrices75-90'!N37/'FPrices75-90'!M37)</f>
        <v>#DIV/0!</v>
      </c>
      <c r="O37" s="47" t="e">
        <f>LOG('FPrices75-90'!O37/'FPrices75-90'!N37)</f>
        <v>#DIV/0!</v>
      </c>
      <c r="P37" s="47" t="e">
        <f>LOG('FPrices75-90'!P37/'FPrices75-90'!O37)</f>
        <v>#DIV/0!</v>
      </c>
      <c r="Q37" s="47" t="e">
        <f>LOG('FPrices75-90'!Q37/'FPrices75-90'!P37)</f>
        <v>#DIV/0!</v>
      </c>
      <c r="R37" s="47" t="e">
        <f>LOG('FPrices75-90'!R37/'FPrices75-90'!Q37)</f>
        <v>#DIV/0!</v>
      </c>
      <c r="S37" s="47" t="e">
        <f>LOG('FPrices75-90'!S37/'FPrices75-90'!R37)</f>
        <v>#DIV/0!</v>
      </c>
      <c r="T37" s="47" t="e">
        <f>LOG('FPrices75-90'!T37/'FPrices75-90'!S37)</f>
        <v>#DIV/0!</v>
      </c>
      <c r="U37" s="47" t="e">
        <f>LOG('FPrices75-90'!U37/'FPrices75-90'!T37)</f>
        <v>#DIV/0!</v>
      </c>
      <c r="V37" s="47" t="e">
        <f>LOG('FPrices75-90'!V37/'FPrices75-90'!U37)</f>
        <v>#DIV/0!</v>
      </c>
      <c r="W37" s="47">
        <f>LOG('FPrices75-90'!W37/'FPrices75-90'!V37)</f>
        <v>-0.09691001300805639</v>
      </c>
      <c r="X37" s="47">
        <f>LOG('FPrices75-90'!X37/'FPrices75-90'!W37)</f>
        <v>0.3010299956639812</v>
      </c>
      <c r="Y37" s="47">
        <f>LOG('FPrices75-90'!Y37/'FPrices75-90'!X37)</f>
        <v>-0.5227784347401288</v>
      </c>
      <c r="Z37" s="47">
        <f>LOG('FPrices75-90'!Z37/'FPrices75-90'!Y37)</f>
        <v>0.15972605659401704</v>
      </c>
      <c r="AA37" s="33"/>
    </row>
    <row r="38" spans="1:27" ht="12">
      <c r="A38" s="29" t="s">
        <v>148</v>
      </c>
      <c r="B38" s="33">
        <v>819</v>
      </c>
      <c r="C38" s="33">
        <v>1414</v>
      </c>
      <c r="D38" s="33">
        <v>1402</v>
      </c>
      <c r="E38" s="33">
        <v>2281</v>
      </c>
      <c r="F38" s="33">
        <v>2511</v>
      </c>
      <c r="G38" s="33">
        <v>2440</v>
      </c>
      <c r="H38" s="33">
        <v>3207</v>
      </c>
      <c r="I38" s="33">
        <v>2980</v>
      </c>
      <c r="J38" s="33">
        <v>3176</v>
      </c>
      <c r="K38" s="33"/>
      <c r="L38" s="47">
        <f>LOG('FPrices75-90'!L38/'FPrices75-90'!K38)</f>
        <v>0.006019859641391289</v>
      </c>
      <c r="M38" s="47">
        <f>LOG('FPrices75-90'!M38/'FPrices75-90'!L38)</f>
        <v>0.04781045542872334</v>
      </c>
      <c r="N38" s="47">
        <f>LOG('FPrices75-90'!N38/'FPrices75-90'!M38)</f>
        <v>0.1441423942248355</v>
      </c>
      <c r="O38" s="47">
        <f>LOG('FPrices75-90'!O38/'FPrices75-90'!N38)</f>
        <v>-0.015745773979554574</v>
      </c>
      <c r="P38" s="47">
        <f>LOG('FPrices75-90'!P38/'FPrices75-90'!O38)</f>
        <v>0.06316623526624622</v>
      </c>
      <c r="Q38" s="47">
        <f>LOG('FPrices75-90'!Q38/'FPrices75-90'!P38)</f>
        <v>0.045019580648323794</v>
      </c>
      <c r="R38" s="47">
        <f>LOG('FPrices75-90'!R38/'FPrices75-90'!Q38)</f>
        <v>0.03468169182920761</v>
      </c>
      <c r="S38" s="47">
        <f>LOG('FPrices75-90'!S38/'FPrices75-90'!R38)</f>
        <v>0.007890209499714902</v>
      </c>
      <c r="T38" s="47">
        <f>LOG('FPrices75-90'!T38/'FPrices75-90'!S38)</f>
        <v>0.05245943947640508</v>
      </c>
      <c r="U38" s="47">
        <f>LOG('FPrices75-90'!U38/'FPrices75-90'!T38)</f>
        <v>0.036191761600929566</v>
      </c>
      <c r="V38" s="47">
        <f>LOG('FPrices75-90'!V38/'FPrices75-90'!U38)</f>
        <v>-0.002536232549689868</v>
      </c>
      <c r="W38" s="47">
        <f>LOG('FPrices75-90'!W38/'FPrices75-90'!V38)</f>
        <v>0.0542242894403592</v>
      </c>
      <c r="X38" s="47">
        <f>LOG('FPrices75-90'!X38/'FPrices75-90'!W38)</f>
        <v>-0.08198509120354379</v>
      </c>
      <c r="Y38" s="47">
        <f>LOG('FPrices75-90'!Y38/'FPrices75-90'!X38)</f>
        <v>0.0053540183274077835</v>
      </c>
      <c r="Z38" s="47">
        <f>LOG('FPrices75-90'!Z38/'FPrices75-90'!Y38)</f>
        <v>-0.12150467364833419</v>
      </c>
      <c r="AA38" s="33"/>
    </row>
    <row r="39" spans="1:27" ht="12">
      <c r="A39" s="29" t="s">
        <v>149</v>
      </c>
      <c r="B39" s="33">
        <v>75</v>
      </c>
      <c r="C39" s="33">
        <v>24</v>
      </c>
      <c r="D39" s="33">
        <v>6</v>
      </c>
      <c r="E39" s="33">
        <v>27</v>
      </c>
      <c r="F39" s="33">
        <v>128</v>
      </c>
      <c r="G39" s="33">
        <v>133</v>
      </c>
      <c r="H39" s="33">
        <v>982</v>
      </c>
      <c r="I39" s="33">
        <v>702</v>
      </c>
      <c r="J39" s="33">
        <v>90</v>
      </c>
      <c r="K39" s="33"/>
      <c r="L39" s="47">
        <f>LOG('FPrices75-90'!L39/'FPrices75-90'!K39)</f>
        <v>0.16633142176652496</v>
      </c>
      <c r="M39" s="47">
        <f>LOG('FPrices75-90'!M39/'FPrices75-90'!L39)</f>
        <v>0.053875380782854664</v>
      </c>
      <c r="N39" s="47">
        <f>LOG('FPrices75-90'!N39/'FPrices75-90'!M39)</f>
        <v>0.19509076677423706</v>
      </c>
      <c r="O39" s="47">
        <f>LOG('FPrices75-90'!O39/'FPrices75-90'!N39)</f>
        <v>0.03934673908497628</v>
      </c>
      <c r="P39" s="47">
        <f>LOG('FPrices75-90'!P39/'FPrices75-90'!O39)</f>
        <v>0.05609326677920363</v>
      </c>
      <c r="Q39" s="47">
        <f>LOG('FPrices75-90'!Q39/'FPrices75-90'!P39)</f>
        <v>0.02055566351756541</v>
      </c>
      <c r="R39" s="47">
        <f>LOG('FPrices75-90'!R39/'FPrices75-90'!Q39)</f>
        <v>0.17930855831605283</v>
      </c>
      <c r="S39" s="47">
        <f>LOG('FPrices75-90'!S39/'FPrices75-90'!R39)</f>
        <v>-0.006552267156121024</v>
      </c>
      <c r="T39" s="47">
        <f>LOG('FPrices75-90'!T39/'FPrices75-90'!S39)</f>
        <v>0.05576243112959261</v>
      </c>
      <c r="U39" s="47">
        <f>LOG('FPrices75-90'!U39/'FPrices75-90'!T39)</f>
        <v>-0.08957348754339786</v>
      </c>
      <c r="V39" s="47">
        <f>LOG('FPrices75-90'!V39/'FPrices75-90'!U39)</f>
        <v>-0.02288384408657537</v>
      </c>
      <c r="W39" s="47">
        <f>LOG('FPrices75-90'!W39/'FPrices75-90'!V39)</f>
        <v>0.05109369985504202</v>
      </c>
      <c r="X39" s="47">
        <f>LOG('FPrices75-90'!X39/'FPrices75-90'!W39)</f>
        <v>-0.05067170480177471</v>
      </c>
      <c r="Y39" s="47">
        <f>LOG('FPrices75-90'!Y39/'FPrices75-90'!X39)</f>
        <v>-0.05353023782855466</v>
      </c>
      <c r="Z39" s="47">
        <f>LOG('FPrices75-90'!Z39/'FPrices75-90'!Y39)</f>
        <v>-0.178820412749903</v>
      </c>
      <c r="AA39" s="33"/>
    </row>
    <row r="40" spans="1:27" ht="12">
      <c r="A40" s="29" t="s">
        <v>150</v>
      </c>
      <c r="B40" s="33">
        <v>112</v>
      </c>
      <c r="C40" s="33">
        <v>232</v>
      </c>
      <c r="D40" s="33">
        <v>224</v>
      </c>
      <c r="E40" s="33">
        <v>265</v>
      </c>
      <c r="F40" s="33">
        <v>4</v>
      </c>
      <c r="G40" s="33">
        <v>95</v>
      </c>
      <c r="H40" s="33">
        <v>2</v>
      </c>
      <c r="I40" s="33">
        <v>55</v>
      </c>
      <c r="J40" s="33">
        <v>16</v>
      </c>
      <c r="K40" s="33"/>
      <c r="L40" s="47">
        <f>LOG('FPrices75-90'!L40/'FPrices75-90'!K40)</f>
        <v>0.013460270755902897</v>
      </c>
      <c r="M40" s="47">
        <f>LOG('FPrices75-90'!M40/'FPrices75-90'!L40)</f>
        <v>0.08736192626951492</v>
      </c>
      <c r="N40" s="47">
        <f>LOG('FPrices75-90'!N40/'FPrices75-90'!M40)</f>
        <v>0.22522898840055253</v>
      </c>
      <c r="O40" s="47">
        <f>LOG('FPrices75-90'!O40/'FPrices75-90'!N40)</f>
        <v>0.08668797519766094</v>
      </c>
      <c r="P40" s="47">
        <f>LOG('FPrices75-90'!P40/'FPrices75-90'!O40)</f>
        <v>-0.36615729252119616</v>
      </c>
      <c r="Q40" s="47">
        <f>LOG('FPrices75-90'!Q40/'FPrices75-90'!P40)</f>
        <v>0.17128526540007885</v>
      </c>
      <c r="R40" s="47">
        <f>LOG('FPrices75-90'!R40/'FPrices75-90'!Q40)</f>
        <v>0.11868447624745188</v>
      </c>
      <c r="S40" s="47">
        <f>LOG('FPrices75-90'!S40/'FPrices75-90'!R40)</f>
        <v>0.02585491757922005</v>
      </c>
      <c r="T40" s="47">
        <f>LOG('FPrices75-90'!T40/'FPrices75-90'!S40)</f>
        <v>0.20398321852886064</v>
      </c>
      <c r="U40" s="47">
        <f>LOG('FPrices75-90'!U40/'FPrices75-90'!T40)</f>
        <v>-0.04637536516719256</v>
      </c>
      <c r="V40" s="47">
        <f>LOG('FPrices75-90'!V40/'FPrices75-90'!U40)</f>
        <v>0.5413621509743507</v>
      </c>
      <c r="W40" s="47">
        <f>LOG('FPrices75-90'!W40/'FPrices75-90'!V40)</f>
        <v>-0.5563025007672873</v>
      </c>
      <c r="X40" s="47">
        <f>LOG('FPrices75-90'!X40/'FPrices75-90'!W40)</f>
        <v>0.008205339340505626</v>
      </c>
      <c r="Y40" s="47">
        <f>LOG('FPrices75-90'!Y40/'FPrices75-90'!X40)</f>
        <v>-0.08681574166792191</v>
      </c>
      <c r="Z40" s="47">
        <f>LOG('FPrices75-90'!Z40/'FPrices75-90'!Y40)</f>
        <v>0.022382717366600056</v>
      </c>
      <c r="AA40" s="33"/>
    </row>
    <row r="41" spans="1:27" ht="12">
      <c r="A41" s="29" t="s">
        <v>151</v>
      </c>
      <c r="B41" s="34" t="s">
        <v>91</v>
      </c>
      <c r="C41" s="34" t="s">
        <v>91</v>
      </c>
      <c r="D41" s="34" t="s">
        <v>91</v>
      </c>
      <c r="E41" s="34" t="s">
        <v>91</v>
      </c>
      <c r="F41" s="33">
        <v>145</v>
      </c>
      <c r="G41" s="33">
        <v>245</v>
      </c>
      <c r="H41" s="33">
        <v>277</v>
      </c>
      <c r="I41" s="33">
        <v>784</v>
      </c>
      <c r="J41" s="33">
        <v>1086</v>
      </c>
      <c r="K41" s="33"/>
      <c r="L41" s="47">
        <f>LOG('FPrices75-90'!L41/'FPrices75-90'!K41)</f>
        <v>0.1250601393686729</v>
      </c>
      <c r="M41" s="47">
        <f>LOG('FPrices75-90'!M41/'FPrices75-90'!L41)</f>
        <v>0.10510298127595478</v>
      </c>
      <c r="N41" s="47">
        <f>LOG('FPrices75-90'!N41/'FPrices75-90'!M41)</f>
        <v>0.08110058032668263</v>
      </c>
      <c r="O41" s="47">
        <f>LOG('FPrices75-90'!O41/'FPrices75-90'!N41)</f>
        <v>0.053625912495867824</v>
      </c>
      <c r="P41" s="47">
        <f>LOG('FPrices75-90'!P41/'FPrices75-90'!O41)</f>
        <v>-0.01146946166676633</v>
      </c>
      <c r="Q41" s="47">
        <f>LOG('FPrices75-90'!Q41/'FPrices75-90'!P41)</f>
        <v>-0.014093029360554938</v>
      </c>
      <c r="R41" s="47">
        <f>LOG('FPrices75-90'!R41/'FPrices75-90'!Q41)</f>
        <v>0.04240384270170793</v>
      </c>
      <c r="S41" s="47">
        <f>LOG('FPrices75-90'!S41/'FPrices75-90'!R41)</f>
        <v>0.19679579786688073</v>
      </c>
      <c r="T41" s="47">
        <f>LOG('FPrices75-90'!T41/'FPrices75-90'!S41)</f>
        <v>-0.11575074396082653</v>
      </c>
      <c r="U41" s="47">
        <f>LOG('FPrices75-90'!U41/'FPrices75-90'!T41)</f>
        <v>0.07964757277198742</v>
      </c>
      <c r="V41" s="47">
        <f>LOG('FPrices75-90'!V41/'FPrices75-90'!U41)</f>
        <v>0.12577322849037834</v>
      </c>
      <c r="W41" s="47">
        <f>LOG('FPrices75-90'!W41/'FPrices75-90'!V41)</f>
        <v>0.21399951962771424</v>
      </c>
      <c r="X41" s="47">
        <f>LOG('FPrices75-90'!X41/'FPrices75-90'!W41)</f>
        <v>0.08046438707897251</v>
      </c>
      <c r="Y41" s="47">
        <f>LOG('FPrices75-90'!Y41/'FPrices75-90'!X41)</f>
        <v>-0.26464959730469867</v>
      </c>
      <c r="Z41" s="47">
        <f>LOG('FPrices75-90'!Z41/'FPrices75-90'!Y41)</f>
        <v>-0.015186018969711779</v>
      </c>
      <c r="AA41" s="33"/>
    </row>
    <row r="42" spans="1:27" ht="12">
      <c r="A42" s="29" t="s">
        <v>152</v>
      </c>
      <c r="B42" s="34" t="s">
        <v>91</v>
      </c>
      <c r="C42" s="34" t="s">
        <v>91</v>
      </c>
      <c r="D42" s="34" t="s">
        <v>91</v>
      </c>
      <c r="E42" s="34" t="s">
        <v>91</v>
      </c>
      <c r="F42" s="30">
        <v>53</v>
      </c>
      <c r="G42" s="30">
        <v>231</v>
      </c>
      <c r="H42" s="30">
        <v>65</v>
      </c>
      <c r="I42" s="30">
        <v>224</v>
      </c>
      <c r="J42" s="30">
        <v>256</v>
      </c>
      <c r="K42" s="33"/>
      <c r="L42" s="47">
        <f>LOG('FPrices75-90'!L42/'FPrices75-90'!K42)</f>
        <v>0.028577039193855475</v>
      </c>
      <c r="M42" s="47">
        <f>LOG('FPrices75-90'!M42/'FPrices75-90'!L42)</f>
        <v>-0.026130801049789463</v>
      </c>
      <c r="N42" s="47">
        <f>LOG('FPrices75-90'!N42/'FPrices75-90'!M42)</f>
        <v>0.12938109490688587</v>
      </c>
      <c r="O42" s="47">
        <f>LOG('FPrices75-90'!O42/'FPrices75-90'!N42)</f>
        <v>0.019060207551007288</v>
      </c>
      <c r="P42" s="47">
        <f>LOG('FPrices75-90'!P42/'FPrices75-90'!O42)</f>
        <v>-0.022605170981822586</v>
      </c>
      <c r="Q42" s="47">
        <f>LOG('FPrices75-90'!Q42/'FPrices75-90'!P42)</f>
        <v>0.18311312402262558</v>
      </c>
      <c r="R42" s="47">
        <f>LOG('FPrices75-90'!R42/'FPrices75-90'!Q42)</f>
        <v>-0.0018807034793305146</v>
      </c>
      <c r="S42" s="47">
        <f>LOG('FPrices75-90'!S42/'FPrices75-90'!R42)</f>
        <v>0.03673094686691311</v>
      </c>
      <c r="T42" s="47">
        <f>LOG('FPrices75-90'!T42/'FPrices75-90'!S42)</f>
        <v>0.022460977166153015</v>
      </c>
      <c r="U42" s="47">
        <f>LOG('FPrices75-90'!U42/'FPrices75-90'!T42)</f>
        <v>-0.027747636910538002</v>
      </c>
      <c r="V42" s="47">
        <f>LOG('FPrices75-90'!V42/'FPrices75-90'!U42)</f>
        <v>-0.006770076810221181</v>
      </c>
      <c r="W42" s="47">
        <f>LOG('FPrices75-90'!W42/'FPrices75-90'!V42)</f>
        <v>0.020851580470598305</v>
      </c>
      <c r="X42" s="47">
        <f>LOG('FPrices75-90'!X42/'FPrices75-90'!W42)</f>
        <v>0.16858730699637225</v>
      </c>
      <c r="Y42" s="47">
        <f>LOG('FPrices75-90'!Y42/'FPrices75-90'!X42)</f>
        <v>-0.007518008838079953</v>
      </c>
      <c r="Z42" s="47">
        <f>LOG('FPrices75-90'!Z42/'FPrices75-90'!Y42)</f>
        <v>0.13548122973709997</v>
      </c>
      <c r="AA42" s="33"/>
    </row>
    <row r="43" spans="1:27" ht="12">
      <c r="A43" s="29" t="s">
        <v>132</v>
      </c>
      <c r="B43" s="34" t="s">
        <v>91</v>
      </c>
      <c r="C43" s="34" t="s">
        <v>91</v>
      </c>
      <c r="D43" s="33">
        <v>1</v>
      </c>
      <c r="E43" s="34" t="s">
        <v>91</v>
      </c>
      <c r="F43" s="33">
        <v>2</v>
      </c>
      <c r="G43" s="33">
        <v>2</v>
      </c>
      <c r="H43" s="34" t="s">
        <v>91</v>
      </c>
      <c r="I43" s="34" t="s">
        <v>91</v>
      </c>
      <c r="J43" s="33">
        <v>1</v>
      </c>
      <c r="K43" s="33"/>
      <c r="L43" s="47" t="e">
        <f>LOG('FPrices75-90'!L43/'FPrices75-90'!K43)</f>
        <v>#DIV/0!</v>
      </c>
      <c r="M43" s="47" t="e">
        <f>LOG('FPrices75-90'!M43/'FPrices75-90'!L43)</f>
        <v>#DIV/0!</v>
      </c>
      <c r="N43" s="47" t="e">
        <f>LOG('FPrices75-90'!N43/'FPrices75-90'!M43)</f>
        <v>#DIV/0!</v>
      </c>
      <c r="O43" s="47" t="e">
        <f>LOG('FPrices75-90'!O43/'FPrices75-90'!N43)</f>
        <v>#DIV/0!</v>
      </c>
      <c r="P43" s="47" t="e">
        <f>LOG('FPrices75-90'!P43/'FPrices75-90'!O43)</f>
        <v>#DIV/0!</v>
      </c>
      <c r="Q43" s="47" t="e">
        <f>LOG('FPrices75-90'!Q43/'FPrices75-90'!P43)</f>
        <v>#DIV/0!</v>
      </c>
      <c r="R43" s="47" t="e">
        <f>LOG('FPrices75-90'!R43/'FPrices75-90'!Q43)</f>
        <v>#DIV/0!</v>
      </c>
      <c r="S43" s="47" t="e">
        <f>LOG('FPrices75-90'!S43/'FPrices75-90'!R43)</f>
        <v>#DIV/0!</v>
      </c>
      <c r="T43" s="47" t="e">
        <f>LOG('FPrices75-90'!T43/'FPrices75-90'!S43)</f>
        <v>#DIV/0!</v>
      </c>
      <c r="U43" s="47" t="e">
        <f>LOG('FPrices75-90'!U43/'FPrices75-90'!T43)</f>
        <v>#DIV/0!</v>
      </c>
      <c r="V43" s="47" t="e">
        <f>LOG('FPrices75-90'!V43/'FPrices75-90'!U43)</f>
        <v>#DIV/0!</v>
      </c>
      <c r="W43" s="47">
        <f>LOG('FPrices75-90'!W43/'FPrices75-90'!V43)</f>
        <v>-0.05373412383514539</v>
      </c>
      <c r="X43" s="47">
        <f>LOG('FPrices75-90'!X43/'FPrices75-90'!W43)</f>
        <v>0.022699890095176617</v>
      </c>
      <c r="Y43" s="47">
        <f>LOG('FPrices75-90'!Y43/'FPrices75-90'!X43)</f>
        <v>-0.6547608023382043</v>
      </c>
      <c r="Z43" s="47">
        <f>LOG('FPrices75-90'!Z43/'FPrices75-90'!Y43)</f>
        <v>0.08601348211665936</v>
      </c>
      <c r="AA43" s="33"/>
    </row>
    <row r="44" spans="1:27" ht="12">
      <c r="A44" s="29" t="s">
        <v>153</v>
      </c>
      <c r="B44" s="34" t="s">
        <v>91</v>
      </c>
      <c r="C44" s="33">
        <v>380</v>
      </c>
      <c r="D44" s="33">
        <v>360</v>
      </c>
      <c r="E44" s="33">
        <v>238</v>
      </c>
      <c r="F44" s="33">
        <v>88</v>
      </c>
      <c r="G44" s="33">
        <v>161</v>
      </c>
      <c r="H44" s="33">
        <v>170</v>
      </c>
      <c r="I44" s="33">
        <v>157</v>
      </c>
      <c r="J44" s="33">
        <v>136</v>
      </c>
      <c r="K44" s="33"/>
      <c r="L44" s="47">
        <f>LOG('FPrices75-90'!L44/'FPrices75-90'!K44)</f>
        <v>0.37931114919894343</v>
      </c>
      <c r="M44" s="47">
        <f>LOG('FPrices75-90'!M44/'FPrices75-90'!L44)</f>
        <v>-0.15697649204531872</v>
      </c>
      <c r="N44" s="47">
        <f>LOG('FPrices75-90'!N44/'FPrices75-90'!M44)</f>
        <v>0.06820126491903283</v>
      </c>
      <c r="O44" s="47">
        <f>LOG('FPrices75-90'!O44/'FPrices75-90'!N44)</f>
        <v>0.07794580099299986</v>
      </c>
      <c r="P44" s="47">
        <f>LOG('FPrices75-90'!P44/'FPrices75-90'!O44)</f>
        <v>0.10263624429085799</v>
      </c>
      <c r="Q44" s="47">
        <f>LOG('FPrices75-90'!Q44/'FPrices75-90'!P44)</f>
        <v>0.03298674228962242</v>
      </c>
      <c r="R44" s="47">
        <f>LOG('FPrices75-90'!R44/'FPrices75-90'!Q44)</f>
        <v>-0.06949258879047455</v>
      </c>
      <c r="S44" s="47">
        <f>LOG('FPrices75-90'!S44/'FPrices75-90'!R44)</f>
        <v>0.046202923293776954</v>
      </c>
      <c r="T44" s="47">
        <f>LOG('FPrices75-90'!T44/'FPrices75-90'!S44)</f>
        <v>-0.016266552735595734</v>
      </c>
      <c r="U44" s="47" t="e">
        <f>LOG('FPrices75-90'!U44/'FPrices75-90'!T44)</f>
        <v>#NUM!</v>
      </c>
      <c r="V44" s="47" t="e">
        <f>LOG('FPrices75-90'!V44/'FPrices75-90'!U44)</f>
        <v>#DIV/0!</v>
      </c>
      <c r="W44" s="47" t="e">
        <f>LOG('FPrices75-90'!W44/'FPrices75-90'!V44)</f>
        <v>#DIV/0!</v>
      </c>
      <c r="X44" s="47" t="e">
        <f>LOG('FPrices75-90'!X44/'FPrices75-90'!W44)</f>
        <v>#DIV/0!</v>
      </c>
      <c r="Y44" s="47">
        <f>LOG('FPrices75-90'!Y44/'FPrices75-90'!X44)</f>
        <v>0.004719149374856939</v>
      </c>
      <c r="Z44" s="47">
        <f>LOG('FPrices75-90'!Z44/'FPrices75-90'!Y44)</f>
        <v>-0.12087663339289742</v>
      </c>
      <c r="AA44" s="33"/>
    </row>
    <row r="45" spans="1:27" ht="12">
      <c r="A45" s="29" t="s">
        <v>154</v>
      </c>
      <c r="B45" s="34" t="s">
        <v>91</v>
      </c>
      <c r="C45" s="33">
        <v>74</v>
      </c>
      <c r="D45" s="33">
        <v>28</v>
      </c>
      <c r="E45" s="33">
        <v>22</v>
      </c>
      <c r="F45" s="33">
        <v>536</v>
      </c>
      <c r="G45" s="33">
        <v>405</v>
      </c>
      <c r="H45" s="33">
        <v>358</v>
      </c>
      <c r="I45" s="34" t="s">
        <v>91</v>
      </c>
      <c r="J45" s="34" t="s">
        <v>91</v>
      </c>
      <c r="K45" s="34"/>
      <c r="L45" s="47" t="e">
        <f>LOG('FPrices75-90'!L45/'FPrices75-90'!K45)</f>
        <v>#DIV/0!</v>
      </c>
      <c r="M45" s="47" t="e">
        <f>LOG('FPrices75-90'!M45/'FPrices75-90'!L45)</f>
        <v>#DIV/0!</v>
      </c>
      <c r="N45" s="47" t="e">
        <f>LOG('FPrices75-90'!N45/'FPrices75-90'!M45)</f>
        <v>#DIV/0!</v>
      </c>
      <c r="O45" s="47" t="e">
        <f>LOG('FPrices75-90'!O45/'FPrices75-90'!N45)</f>
        <v>#DIV/0!</v>
      </c>
      <c r="P45" s="47" t="e">
        <f>LOG('FPrices75-90'!P45/'FPrices75-90'!O45)</f>
        <v>#DIV/0!</v>
      </c>
      <c r="Q45" s="47" t="e">
        <f>LOG('FPrices75-90'!Q45/'FPrices75-90'!P45)</f>
        <v>#DIV/0!</v>
      </c>
      <c r="R45" s="47" t="e">
        <f>LOG('FPrices75-90'!R45/'FPrices75-90'!Q45)</f>
        <v>#DIV/0!</v>
      </c>
      <c r="S45" s="47" t="e">
        <f>LOG('FPrices75-90'!S45/'FPrices75-90'!R45)</f>
        <v>#DIV/0!</v>
      </c>
      <c r="T45" s="47" t="e">
        <f>LOG('FPrices75-90'!T45/'FPrices75-90'!S45)</f>
        <v>#DIV/0!</v>
      </c>
      <c r="U45" s="47" t="e">
        <f>LOG('FPrices75-90'!U45/'FPrices75-90'!T45)</f>
        <v>#DIV/0!</v>
      </c>
      <c r="V45" s="47" t="e">
        <f>LOG('FPrices75-90'!V45/'FPrices75-90'!U45)</f>
        <v>#DIV/0!</v>
      </c>
      <c r="W45" s="47" t="e">
        <f>LOG('FPrices75-90'!W45/'FPrices75-90'!V45)</f>
        <v>#DIV/0!</v>
      </c>
      <c r="X45" s="47" t="e">
        <f>LOG('FPrices75-90'!X45/'FPrices75-90'!W45)</f>
        <v>#DIV/0!</v>
      </c>
      <c r="Y45" s="47" t="e">
        <f>LOG('FPrices75-90'!Y45/'FPrices75-90'!X45)</f>
        <v>#DIV/0!</v>
      </c>
      <c r="Z45" s="47" t="e">
        <f>LOG('FPrices75-90'!Z45/'FPrices75-90'!Y45)</f>
        <v>#DIV/0!</v>
      </c>
      <c r="AA45" s="34"/>
    </row>
    <row r="46" spans="1:27" ht="12">
      <c r="A46" s="29" t="s">
        <v>155</v>
      </c>
      <c r="B46" s="34" t="s">
        <v>91</v>
      </c>
      <c r="C46" s="33">
        <v>60</v>
      </c>
      <c r="D46" s="33">
        <v>116</v>
      </c>
      <c r="E46" s="33">
        <v>903</v>
      </c>
      <c r="F46" s="33">
        <v>763</v>
      </c>
      <c r="G46" s="33">
        <v>598</v>
      </c>
      <c r="H46" s="33">
        <v>434</v>
      </c>
      <c r="I46" s="33">
        <v>461</v>
      </c>
      <c r="J46" s="33">
        <v>685</v>
      </c>
      <c r="K46" s="33"/>
      <c r="L46" s="47">
        <f>LOG('FPrices75-90'!L46/'FPrices75-90'!K46)</f>
        <v>-0.08588897637786316</v>
      </c>
      <c r="M46" s="47">
        <f>LOG('FPrices75-90'!M46/'FPrices75-90'!L46)</f>
        <v>0.09734336905862366</v>
      </c>
      <c r="N46" s="47">
        <f>LOG('FPrices75-90'!N46/'FPrices75-90'!M46)</f>
        <v>-0.015940518316022775</v>
      </c>
      <c r="O46" s="47">
        <f>LOG('FPrices75-90'!O46/'FPrices75-90'!N46)</f>
        <v>0.06607979758522549</v>
      </c>
      <c r="P46" s="47">
        <f>LOG('FPrices75-90'!P46/'FPrices75-90'!O46)</f>
        <v>0.08751141389533496</v>
      </c>
      <c r="Q46" s="47">
        <f>LOG('FPrices75-90'!Q46/'FPrices75-90'!P46)</f>
        <v>-0.02900649492114265</v>
      </c>
      <c r="R46" s="47">
        <f>LOG('FPrices75-90'!R46/'FPrices75-90'!Q46)</f>
        <v>-0.00018368480709846563</v>
      </c>
      <c r="S46" s="47">
        <f>LOG('FPrices75-90'!S46/'FPrices75-90'!R46)</f>
        <v>-0.302736711988953</v>
      </c>
      <c r="T46" s="47">
        <f>LOG('FPrices75-90'!T46/'FPrices75-90'!S46)</f>
        <v>-0.044964968934587624</v>
      </c>
      <c r="U46" s="47" t="e">
        <f>LOG('FPrices75-90'!U46/'FPrices75-90'!T46)</f>
        <v>#N/A</v>
      </c>
      <c r="V46" s="47" t="e">
        <f>LOG('FPrices75-90'!V46/'FPrices75-90'!U46)</f>
        <v>#N/A</v>
      </c>
      <c r="W46" s="47" t="e">
        <f>LOG('FPrices75-90'!W46/'FPrices75-90'!V46)</f>
        <v>#N/A</v>
      </c>
      <c r="X46" s="47" t="e">
        <f>LOG('FPrices75-90'!X46/'FPrices75-90'!W46)</f>
        <v>#N/A</v>
      </c>
      <c r="Y46" s="47">
        <f>LOG('FPrices75-90'!Y46/'FPrices75-90'!X46)</f>
        <v>-0.01823024656011577</v>
      </c>
      <c r="Z46" s="47">
        <f>LOG('FPrices75-90'!Z46/'FPrices75-90'!Y46)</f>
        <v>-0.12026449444042332</v>
      </c>
      <c r="AA46" s="33"/>
    </row>
    <row r="47" spans="1:27" ht="12">
      <c r="A47" s="29" t="s">
        <v>104</v>
      </c>
      <c r="B47" s="34"/>
      <c r="C47" s="33"/>
      <c r="D47" s="33"/>
      <c r="E47" s="33"/>
      <c r="F47" s="33"/>
      <c r="G47" s="33"/>
      <c r="H47" s="33"/>
      <c r="I47" s="33"/>
      <c r="J47" s="33"/>
      <c r="K47" s="33"/>
      <c r="M47" s="47"/>
      <c r="N47" s="47"/>
      <c r="O47" s="47"/>
      <c r="P47" s="47"/>
      <c r="Q47" s="47"/>
      <c r="R47" s="47"/>
      <c r="S47" s="47"/>
      <c r="T47" s="47" t="e">
        <f>LOG('FPrices75-90'!T47/'FPrices75-90'!S47)</f>
        <v>#DIV/0!</v>
      </c>
      <c r="U47" s="47" t="e">
        <f>LOG('FPrices75-90'!U47/'FPrices75-90'!T47)</f>
        <v>#DIV/0!</v>
      </c>
      <c r="V47" s="47">
        <f>LOG('FPrices75-90'!V47/'FPrices75-90'!U47)</f>
        <v>0.14427598589973012</v>
      </c>
      <c r="W47" s="47">
        <f>LOG('FPrices75-90'!W47/'FPrices75-90'!V47)</f>
        <v>0.518637293957875</v>
      </c>
      <c r="X47" s="47" t="e">
        <f>LOG('FPrices75-90'!X47/'FPrices75-90'!W47)</f>
        <v>#NUM!</v>
      </c>
      <c r="Y47" s="47" t="e">
        <f>LOG('FPrices75-90'!Y47/'FPrices75-90'!X47)</f>
        <v>#DIV/0!</v>
      </c>
      <c r="Z47" s="47" t="e">
        <f>LOG('FPrices75-90'!Z47/'FPrices75-90'!Y47)</f>
        <v>#DIV/0!</v>
      </c>
      <c r="AA47" s="33"/>
    </row>
    <row r="48" spans="11:26" ht="1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17" ht="12.75">
      <c r="A49" s="29"/>
      <c r="Q49" s="42" t="s">
        <v>205</v>
      </c>
    </row>
    <row r="50" ht="12">
      <c r="A50" s="29"/>
    </row>
    <row r="51" ht="12">
      <c r="A51" s="29" t="s">
        <v>121</v>
      </c>
    </row>
    <row r="52" spans="1:26" ht="12">
      <c r="A52" s="29" t="s">
        <v>122</v>
      </c>
      <c r="L52" s="27">
        <f>NOT(ISERROR(L11))*'FValue75-90'!L11</f>
        <v>310</v>
      </c>
      <c r="M52" s="27">
        <f>NOT(ISERROR(M11))*'FValue75-90'!M11</f>
        <v>279</v>
      </c>
      <c r="N52" s="27">
        <f>NOT(ISERROR(N11))*'FValue75-90'!N11</f>
        <v>255</v>
      </c>
      <c r="O52" s="27">
        <f>NOT(ISERROR(O11))*'FValue75-90'!O11</f>
        <v>345</v>
      </c>
      <c r="P52" s="27">
        <f>NOT(ISERROR(P11))*'FValue75-90'!P11</f>
        <v>393</v>
      </c>
      <c r="Q52" s="27">
        <f>NOT(ISERROR(Q11))*'FValue75-90'!Q11</f>
        <v>540</v>
      </c>
      <c r="R52" s="27">
        <f>NOT(ISERROR(R11))*'FValue75-90'!R11</f>
        <v>646</v>
      </c>
      <c r="S52" s="27">
        <f>NOT(ISERROR(S11))*'FValue75-90'!S11</f>
        <v>661</v>
      </c>
      <c r="T52" s="27">
        <f>NOT(ISERROR(T11))*'FValue75-90'!T11</f>
        <v>345</v>
      </c>
      <c r="U52" s="27">
        <f>NOT(ISERROR(U11))*'FValue75-90'!U11</f>
        <v>323</v>
      </c>
      <c r="V52" s="27">
        <f>NOT(ISERROR(V11))*'FValue75-90'!V11</f>
        <v>347</v>
      </c>
      <c r="W52" s="27">
        <f>NOT(ISERROR(W11))*'FValue75-90'!W11</f>
        <v>321</v>
      </c>
      <c r="X52" s="27">
        <f>NOT(ISERROR(X11))*'FValue75-90'!X11</f>
        <v>223</v>
      </c>
      <c r="Y52" s="27">
        <f>NOT(ISERROR(Y11))*'FValue75-90'!Y11</f>
        <v>239</v>
      </c>
      <c r="Z52" s="27">
        <f>NOT(ISERROR(Z11))*'FValue75-90'!Z11</f>
        <v>142</v>
      </c>
    </row>
    <row r="53" spans="1:26" ht="12">
      <c r="A53" s="29" t="s">
        <v>123</v>
      </c>
      <c r="L53" s="27">
        <f>NOT(ISERROR(L12))*'FValue75-90'!L12</f>
        <v>24515</v>
      </c>
      <c r="M53" s="27">
        <f>NOT(ISERROR(M12))*'FValue75-90'!M12</f>
        <v>34502</v>
      </c>
      <c r="N53" s="27">
        <f>NOT(ISERROR(N12))*'FValue75-90'!N12</f>
        <v>47472</v>
      </c>
      <c r="O53" s="27">
        <f>NOT(ISERROR(O12))*'FValue75-90'!O12</f>
        <v>63846</v>
      </c>
      <c r="P53" s="27">
        <f>NOT(ISERROR(P12))*'FValue75-90'!P12</f>
        <v>80813</v>
      </c>
      <c r="Q53" s="27">
        <f>NOT(ISERROR(Q12))*'FValue75-90'!Q12</f>
        <v>83496</v>
      </c>
      <c r="R53" s="27">
        <f>NOT(ISERROR(R12))*'FValue75-90'!R12</f>
        <v>101156</v>
      </c>
      <c r="S53" s="27">
        <f>NOT(ISERROR(S12))*'FValue75-90'!S12</f>
        <v>100310</v>
      </c>
      <c r="T53" s="27">
        <f>NOT(ISERROR(T12))*'FValue75-90'!T12</f>
        <v>93975</v>
      </c>
      <c r="U53" s="27">
        <f>NOT(ISERROR(U12))*'FValue75-90'!U12</f>
        <v>91632</v>
      </c>
      <c r="V53" s="27">
        <f>NOT(ISERROR(V12))*'FValue75-90'!V12</f>
        <v>107174</v>
      </c>
      <c r="W53" s="27">
        <f>NOT(ISERROR(W12))*'FValue75-90'!W12</f>
        <v>169464</v>
      </c>
      <c r="X53" s="27">
        <f>NOT(ISERROR(X12))*'FValue75-90'!X12</f>
        <v>136371</v>
      </c>
      <c r="Y53" s="27">
        <f>NOT(ISERROR(Y12))*'FValue75-90'!Y12</f>
        <v>119943</v>
      </c>
      <c r="Z53" s="27">
        <f>NOT(ISERROR(Z12))*'FValue75-90'!Z12</f>
        <v>134822</v>
      </c>
    </row>
    <row r="54" spans="1:26" ht="12">
      <c r="A54" s="29" t="s">
        <v>124</v>
      </c>
      <c r="L54" s="27">
        <f>NOT(ISERROR(L13))*'FValue75-90'!L13</f>
        <v>62</v>
      </c>
      <c r="M54" s="27">
        <f>NOT(ISERROR(M13))*'FValue75-90'!M13</f>
        <v>178</v>
      </c>
      <c r="N54" s="27">
        <f>NOT(ISERROR(N13))*'FValue75-90'!N13</f>
        <v>567</v>
      </c>
      <c r="O54" s="27">
        <f>NOT(ISERROR(O13))*'FValue75-90'!O13</f>
        <v>371</v>
      </c>
      <c r="P54" s="27">
        <f>NOT(ISERROR(P13))*'FValue75-90'!P13</f>
        <v>718</v>
      </c>
      <c r="Q54" s="27">
        <f>NOT(ISERROR(Q13))*'FValue75-90'!Q13</f>
        <v>1780</v>
      </c>
      <c r="R54" s="27">
        <f>NOT(ISERROR(R13))*'FValue75-90'!R13</f>
        <v>587</v>
      </c>
      <c r="S54" s="27">
        <f>NOT(ISERROR(S13))*'FValue75-90'!S13</f>
        <v>249</v>
      </c>
      <c r="T54" s="27">
        <f>NOT(ISERROR(T13))*'FValue75-90'!T13</f>
        <v>426</v>
      </c>
      <c r="U54" s="27">
        <f>NOT(ISERROR(U13))*'FValue75-90'!U13</f>
        <v>965</v>
      </c>
      <c r="V54" s="27">
        <f>NOT(ISERROR(V13))*'FValue75-90'!V13</f>
        <v>1891</v>
      </c>
      <c r="W54" s="27">
        <f>NOT(ISERROR(W13))*'FValue75-90'!W13</f>
        <v>1373</v>
      </c>
      <c r="X54" s="27">
        <f>NOT(ISERROR(X13))*'FValue75-90'!X13</f>
        <v>1997</v>
      </c>
      <c r="Y54" s="27">
        <f>NOT(ISERROR(Y13))*'FValue75-90'!Y13</f>
        <v>1380</v>
      </c>
      <c r="Z54" s="27">
        <f>NOT(ISERROR(Z13))*'FValue75-90'!Z13</f>
        <v>881</v>
      </c>
    </row>
    <row r="55" spans="1:26" ht="12">
      <c r="A55" s="29" t="s">
        <v>125</v>
      </c>
      <c r="L55" s="27">
        <f>NOT(ISERROR(L14))*'FValue75-90'!L14</f>
        <v>306</v>
      </c>
      <c r="M55" s="27">
        <f>NOT(ISERROR(M14))*'FValue75-90'!M14</f>
        <v>431</v>
      </c>
      <c r="N55" s="27">
        <f>NOT(ISERROR(N14))*'FValue75-90'!N14</f>
        <v>367</v>
      </c>
      <c r="O55" s="27">
        <f>NOT(ISERROR(O14))*'FValue75-90'!O14</f>
        <v>475</v>
      </c>
      <c r="P55" s="27">
        <f>NOT(ISERROR(P14))*'FValue75-90'!P14</f>
        <v>438</v>
      </c>
      <c r="Q55" s="27">
        <f>NOT(ISERROR(Q14))*'FValue75-90'!Q14</f>
        <v>362</v>
      </c>
      <c r="R55" s="27">
        <f>NOT(ISERROR(R14))*'FValue75-90'!R14</f>
        <v>690</v>
      </c>
      <c r="S55" s="27">
        <f>NOT(ISERROR(S14))*'FValue75-90'!S14</f>
        <v>350</v>
      </c>
      <c r="T55" s="27">
        <f>NOT(ISERROR(T14))*'FValue75-90'!T14</f>
        <v>418</v>
      </c>
      <c r="U55" s="27">
        <f>NOT(ISERROR(U14))*'FValue75-90'!U14</f>
        <v>1484</v>
      </c>
      <c r="V55" s="27">
        <f>NOT(ISERROR(V14))*'FValue75-90'!V14</f>
        <v>2259</v>
      </c>
      <c r="W55" s="27">
        <f>NOT(ISERROR(W14))*'FValue75-90'!W14</f>
        <v>1115</v>
      </c>
      <c r="X55" s="27">
        <f>NOT(ISERROR(X14))*'FValue75-90'!X14</f>
        <v>632</v>
      </c>
      <c r="Y55" s="27">
        <f>NOT(ISERROR(Y14))*'FValue75-90'!Y14</f>
        <v>746</v>
      </c>
      <c r="Z55" s="27">
        <f>NOT(ISERROR(Z14))*'FValue75-90'!Z14</f>
        <v>828</v>
      </c>
    </row>
    <row r="56" spans="1:26" ht="12">
      <c r="A56" s="29" t="s">
        <v>126</v>
      </c>
      <c r="L56" s="27">
        <f>NOT(ISERROR(L15))*'FValue75-90'!L15</f>
        <v>14810</v>
      </c>
      <c r="M56" s="27">
        <f>NOT(ISERROR(M15))*'FValue75-90'!M15</f>
        <v>16523</v>
      </c>
      <c r="N56" s="27">
        <f>NOT(ISERROR(N15))*'FValue75-90'!N15</f>
        <v>17061</v>
      </c>
      <c r="O56" s="27">
        <f>NOT(ISERROR(O15))*'FValue75-90'!O15</f>
        <v>18698</v>
      </c>
      <c r="P56" s="27">
        <f>NOT(ISERROR(P15))*'FValue75-90'!P15</f>
        <v>18313</v>
      </c>
      <c r="Q56" s="27">
        <f>NOT(ISERROR(Q15))*'FValue75-90'!Q15</f>
        <v>20136</v>
      </c>
      <c r="R56" s="27">
        <f>NOT(ISERROR(R15))*'FValue75-90'!R15</f>
        <v>19252</v>
      </c>
      <c r="S56" s="27">
        <f>NOT(ISERROR(S15))*'FValue75-90'!S15</f>
        <v>14018</v>
      </c>
      <c r="T56" s="27">
        <f>NOT(ISERROR(T15))*'FValue75-90'!T15</f>
        <v>13879</v>
      </c>
      <c r="U56" s="27">
        <f>NOT(ISERROR(U15))*'FValue75-90'!U15</f>
        <v>15851</v>
      </c>
      <c r="V56" s="27">
        <f>NOT(ISERROR(V15))*'FValue75-90'!V15</f>
        <v>17803</v>
      </c>
      <c r="W56" s="27">
        <f>NOT(ISERROR(W15))*'FValue75-90'!W15</f>
        <v>21107</v>
      </c>
      <c r="X56" s="27">
        <f>NOT(ISERROR(X15))*'FValue75-90'!X15</f>
        <v>17308</v>
      </c>
      <c r="Y56" s="27">
        <f>NOT(ISERROR(Y15))*'FValue75-90'!Y15</f>
        <v>19639</v>
      </c>
      <c r="Z56" s="27">
        <f>NOT(ISERROR(Z15))*'FValue75-90'!Z15</f>
        <v>16709</v>
      </c>
    </row>
    <row r="57" spans="1:26" ht="12">
      <c r="A57" s="29" t="s">
        <v>127</v>
      </c>
      <c r="L57" s="27">
        <f>NOT(ISERROR(L16))*'FValue75-90'!L16</f>
        <v>4827</v>
      </c>
      <c r="M57" s="27">
        <f>NOT(ISERROR(M16))*'FValue75-90'!M16</f>
        <v>4083</v>
      </c>
      <c r="N57" s="27">
        <f>NOT(ISERROR(N16))*'FValue75-90'!N16</f>
        <v>5361</v>
      </c>
      <c r="O57" s="27">
        <f>NOT(ISERROR(O16))*'FValue75-90'!O16</f>
        <v>5883</v>
      </c>
      <c r="P57" s="27">
        <f>NOT(ISERROR(P16))*'FValue75-90'!P16</f>
        <v>3252</v>
      </c>
      <c r="Q57" s="27">
        <f>NOT(ISERROR(Q16))*'FValue75-90'!Q16</f>
        <v>5739</v>
      </c>
      <c r="R57" s="27">
        <f>NOT(ISERROR(R16))*'FValue75-90'!R16</f>
        <v>4821</v>
      </c>
      <c r="S57" s="27">
        <f>NOT(ISERROR(S16))*'FValue75-90'!S16</f>
        <v>3363</v>
      </c>
      <c r="T57" s="27">
        <f>NOT(ISERROR(T16))*'FValue75-90'!T16</f>
        <v>3657</v>
      </c>
      <c r="U57" s="27">
        <f>NOT(ISERROR(U16))*'FValue75-90'!U16</f>
        <v>6107</v>
      </c>
      <c r="V57" s="27">
        <f>NOT(ISERROR(V16))*'FValue75-90'!V16</f>
        <v>7876</v>
      </c>
      <c r="W57" s="27">
        <f>NOT(ISERROR(W16))*'FValue75-90'!W16</f>
        <v>7461</v>
      </c>
      <c r="X57" s="27">
        <f>NOT(ISERROR(X16))*'FValue75-90'!X16</f>
        <v>5998</v>
      </c>
      <c r="Y57" s="27">
        <f>NOT(ISERROR(Y16))*'FValue75-90'!Y16</f>
        <v>4734</v>
      </c>
      <c r="Z57" s="27">
        <f>NOT(ISERROR(Z16))*'FValue75-90'!Z16</f>
        <v>7354</v>
      </c>
    </row>
    <row r="58" spans="1:26" ht="12">
      <c r="A58" s="29" t="s">
        <v>128</v>
      </c>
      <c r="L58" s="27">
        <f>NOT(ISERROR(L17))*'FValue75-90'!L17</f>
        <v>1545</v>
      </c>
      <c r="M58" s="27">
        <f>NOT(ISERROR(M17))*'FValue75-90'!M17</f>
        <v>3536</v>
      </c>
      <c r="N58" s="27">
        <f>NOT(ISERROR(N17))*'FValue75-90'!N17</f>
        <v>5218</v>
      </c>
      <c r="O58" s="27">
        <f>NOT(ISERROR(O17))*'FValue75-90'!O17</f>
        <v>7292</v>
      </c>
      <c r="P58" s="27">
        <f>NOT(ISERROR(P17))*'FValue75-90'!P17</f>
        <v>7667</v>
      </c>
      <c r="Q58" s="27">
        <f>NOT(ISERROR(Q17))*'FValue75-90'!Q17</f>
        <v>6514</v>
      </c>
      <c r="R58" s="27">
        <f>NOT(ISERROR(R17))*'FValue75-90'!R17</f>
        <v>5048</v>
      </c>
      <c r="S58" s="27">
        <f>NOT(ISERROR(S17))*'FValue75-90'!S17</f>
        <v>5313</v>
      </c>
      <c r="T58" s="27">
        <f>NOT(ISERROR(T17))*'FValue75-90'!T17</f>
        <v>5821</v>
      </c>
      <c r="U58" s="27">
        <f>NOT(ISERROR(U17))*'FValue75-90'!U17</f>
        <v>4651</v>
      </c>
      <c r="V58" s="27">
        <f>NOT(ISERROR(V17))*'FValue75-90'!V17</f>
        <v>4667</v>
      </c>
      <c r="W58" s="27">
        <f>NOT(ISERROR(W17))*'FValue75-90'!W17</f>
        <v>12911</v>
      </c>
      <c r="X58" s="27">
        <f>NOT(ISERROR(X17))*'FValue75-90'!X17</f>
        <v>4010</v>
      </c>
      <c r="Y58" s="27">
        <f>NOT(ISERROR(Y17))*'FValue75-90'!Y17</f>
        <v>7613</v>
      </c>
      <c r="Z58" s="27">
        <f>NOT(ISERROR(Z17))*'FValue75-90'!Z17</f>
        <v>13605</v>
      </c>
    </row>
    <row r="59" spans="1:26" ht="12">
      <c r="A59" s="29" t="s">
        <v>129</v>
      </c>
      <c r="L59" s="27">
        <f>NOT(ISERROR(L18))*'FValue75-90'!L18</f>
        <v>72</v>
      </c>
      <c r="M59" s="27">
        <f>NOT(ISERROR(M18))*'FValue75-90'!M18</f>
        <v>115</v>
      </c>
      <c r="N59" s="27">
        <f>NOT(ISERROR(N18))*'FValue75-90'!N18</f>
        <v>131</v>
      </c>
      <c r="O59" s="27">
        <f>NOT(ISERROR(O18))*'FValue75-90'!O18</f>
        <v>136</v>
      </c>
      <c r="P59" s="27">
        <f>NOT(ISERROR(P18))*'FValue75-90'!P18</f>
        <v>108</v>
      </c>
      <c r="Q59" s="27">
        <f>NOT(ISERROR(Q18))*'FValue75-90'!Q18</f>
        <v>138</v>
      </c>
      <c r="R59" s="27">
        <f>NOT(ISERROR(R18))*'FValue75-90'!R18</f>
        <v>112</v>
      </c>
      <c r="S59" s="27">
        <f>NOT(ISERROR(S18))*'FValue75-90'!S18</f>
        <v>61</v>
      </c>
      <c r="T59" s="27">
        <f>NOT(ISERROR(T18))*'FValue75-90'!T18</f>
        <v>82</v>
      </c>
      <c r="U59" s="27">
        <f>NOT(ISERROR(U18))*'FValue75-90'!U18</f>
        <v>132</v>
      </c>
      <c r="V59" s="27">
        <f>NOT(ISERROR(V18))*'FValue75-90'!V18</f>
        <v>462</v>
      </c>
      <c r="W59" s="27">
        <f>NOT(ISERROR(W18))*'FValue75-90'!W18</f>
        <v>226</v>
      </c>
      <c r="X59" s="27">
        <f>NOT(ISERROR(X18))*'FValue75-90'!X18</f>
        <v>81</v>
      </c>
      <c r="Y59" s="27">
        <f>NOT(ISERROR(Y18))*'FValue75-90'!Y18</f>
        <v>89</v>
      </c>
      <c r="Z59" s="27">
        <f>NOT(ISERROR(Z18))*'FValue75-90'!Z18</f>
        <v>155</v>
      </c>
    </row>
    <row r="60" spans="1:26" ht="12">
      <c r="A60" s="29" t="s">
        <v>130</v>
      </c>
      <c r="L60" s="27">
        <f>NOT(ISERROR(L19))*'FValue75-90'!L19</f>
        <v>8</v>
      </c>
      <c r="M60" s="27">
        <f>NOT(ISERROR(M19))*'FValue75-90'!M19</f>
        <v>30</v>
      </c>
      <c r="N60" s="27">
        <f>NOT(ISERROR(N19))*'FValue75-90'!N19</f>
        <v>49</v>
      </c>
      <c r="O60" s="27">
        <f>NOT(ISERROR(O19))*'FValue75-90'!O19</f>
        <v>131</v>
      </c>
      <c r="P60" s="27">
        <f>NOT(ISERROR(P19))*'FValue75-90'!P19</f>
        <v>138</v>
      </c>
      <c r="Q60" s="27">
        <f>NOT(ISERROR(Q19))*'FValue75-90'!Q19</f>
        <v>172</v>
      </c>
      <c r="R60" s="27">
        <f>NOT(ISERROR(R19))*'FValue75-90'!R19</f>
        <v>180</v>
      </c>
      <c r="S60" s="27">
        <f>NOT(ISERROR(S19))*'FValue75-90'!S19</f>
        <v>178</v>
      </c>
      <c r="T60" s="27">
        <f>NOT(ISERROR(T19))*'FValue75-90'!T19</f>
        <v>182</v>
      </c>
      <c r="U60" s="27">
        <f>NOT(ISERROR(U19))*'FValue75-90'!U19</f>
        <v>366</v>
      </c>
      <c r="V60" s="27">
        <f>NOT(ISERROR(V19))*'FValue75-90'!V19</f>
        <v>1086</v>
      </c>
      <c r="W60" s="27">
        <f>NOT(ISERROR(W19))*'FValue75-90'!W19</f>
        <v>1017</v>
      </c>
      <c r="X60" s="27">
        <f>NOT(ISERROR(X19))*'FValue75-90'!X19</f>
        <v>651</v>
      </c>
      <c r="Y60" s="27">
        <f>NOT(ISERROR(Y19))*'FValue75-90'!Y19</f>
        <v>1069</v>
      </c>
      <c r="Z60" s="27">
        <f>NOT(ISERROR(Z19))*'FValue75-90'!Z19</f>
        <v>607</v>
      </c>
    </row>
    <row r="61" spans="1:26" ht="12">
      <c r="A61" s="29" t="s">
        <v>131</v>
      </c>
      <c r="L61" s="27">
        <f>NOT(ISERROR(L20))*'FValue75-90'!L20</f>
        <v>0</v>
      </c>
      <c r="M61" s="27">
        <f>NOT(ISERROR(M20))*'FValue75-90'!M20</f>
        <v>0</v>
      </c>
      <c r="N61" s="27">
        <f>NOT(ISERROR(N20))*'FValue75-90'!N20</f>
        <v>0</v>
      </c>
      <c r="O61" s="27">
        <f>NOT(ISERROR(O20))*'FValue75-90'!O20</f>
        <v>0</v>
      </c>
      <c r="P61" s="27">
        <f>NOT(ISERROR(P20))*'FValue75-90'!P20</f>
        <v>0</v>
      </c>
      <c r="Q61" s="27">
        <f>NOT(ISERROR(Q20))*'FValue75-90'!Q20</f>
        <v>0</v>
      </c>
      <c r="R61" s="27">
        <f>NOT(ISERROR(R20))*'FValue75-90'!R20</f>
        <v>0</v>
      </c>
      <c r="S61" s="27">
        <f>NOT(ISERROR(S20))*'FValue75-90'!S20</f>
        <v>0</v>
      </c>
      <c r="T61" s="27">
        <f>NOT(ISERROR(T20))*'FValue75-90'!T20</f>
        <v>0</v>
      </c>
      <c r="U61" s="27">
        <f>NOT(ISERROR(U20))*'FValue75-90'!U20</f>
        <v>0</v>
      </c>
      <c r="V61" s="27">
        <f>NOT(ISERROR(V20))*'FValue75-90'!V20</f>
        <v>0</v>
      </c>
      <c r="W61" s="27">
        <f>NOT(ISERROR(W20))*'FValue75-90'!W20</f>
        <v>0</v>
      </c>
      <c r="X61" s="27">
        <f>NOT(ISERROR(X20))*'FValue75-90'!X20</f>
        <v>0</v>
      </c>
      <c r="Y61" s="27">
        <f>NOT(ISERROR(Y20))*'FValue75-90'!Y20</f>
        <v>0</v>
      </c>
      <c r="Z61" s="27">
        <f>NOT(ISERROR(Z20))*'FValue75-90'!Z20</f>
        <v>0</v>
      </c>
    </row>
    <row r="62" spans="1:26" ht="12">
      <c r="A62" s="29" t="s">
        <v>132</v>
      </c>
      <c r="L62" s="27">
        <f>NOT(ISERROR(L21))*'FValue75-90'!L21</f>
        <v>0</v>
      </c>
      <c r="M62" s="27">
        <f>NOT(ISERROR(M21))*'FValue75-90'!M21</f>
        <v>1</v>
      </c>
      <c r="N62" s="27">
        <f>NOT(ISERROR(N21))*'FValue75-90'!N21</f>
        <v>9</v>
      </c>
      <c r="O62" s="27">
        <f>NOT(ISERROR(O21))*'FValue75-90'!O21</f>
        <v>8</v>
      </c>
      <c r="P62" s="27">
        <f>NOT(ISERROR(P21))*'FValue75-90'!P21</f>
        <v>2</v>
      </c>
      <c r="Q62" s="27">
        <f>NOT(ISERROR(Q21))*'FValue75-90'!Q21</f>
        <v>6</v>
      </c>
      <c r="R62" s="27">
        <f>NOT(ISERROR(R21))*'FValue75-90'!R21</f>
        <v>1</v>
      </c>
      <c r="S62" s="27">
        <f>NOT(ISERROR(S21))*'FValue75-90'!S21</f>
        <v>1</v>
      </c>
      <c r="T62" s="27">
        <f>NOT(ISERROR(T21))*'FValue75-90'!T21</f>
        <v>1</v>
      </c>
      <c r="U62" s="27">
        <f>NOT(ISERROR(U21))*'FValue75-90'!U21</f>
        <v>4</v>
      </c>
      <c r="V62" s="27">
        <f>NOT(ISERROR(V21))*'FValue75-90'!V21</f>
        <v>13</v>
      </c>
      <c r="W62" s="27">
        <f>NOT(ISERROR(W21))*'FValue75-90'!W21</f>
        <v>39</v>
      </c>
      <c r="X62" s="27">
        <f>NOT(ISERROR(X21))*'FValue75-90'!X21</f>
        <v>6</v>
      </c>
      <c r="Y62" s="27">
        <f>NOT(ISERROR(Y21))*'FValue75-90'!Y21</f>
        <v>7</v>
      </c>
      <c r="Z62" s="27">
        <f>NOT(ISERROR(Z21))*'FValue75-90'!Z21</f>
        <v>115</v>
      </c>
    </row>
    <row r="63" ht="12">
      <c r="A63" s="29" t="s">
        <v>133</v>
      </c>
    </row>
    <row r="64" spans="1:26" ht="12">
      <c r="A64" s="29" t="s">
        <v>134</v>
      </c>
      <c r="L64" s="27">
        <f>NOT(ISERROR(L23))*'FValue75-90'!L23</f>
        <v>286</v>
      </c>
      <c r="M64" s="27">
        <f>NOT(ISERROR(M23))*'FValue75-90'!M23</f>
        <v>588</v>
      </c>
      <c r="N64" s="27">
        <f>NOT(ISERROR(N23))*'FValue75-90'!N23</f>
        <v>1122</v>
      </c>
      <c r="O64" s="27">
        <f>NOT(ISERROR(O23))*'FValue75-90'!O23</f>
        <v>1960</v>
      </c>
      <c r="P64" s="27">
        <f>NOT(ISERROR(P23))*'FValue75-90'!P23</f>
        <v>3217</v>
      </c>
      <c r="Q64" s="27">
        <f>NOT(ISERROR(Q23))*'FValue75-90'!Q23</f>
        <v>4750</v>
      </c>
      <c r="R64" s="27">
        <f>NOT(ISERROR(R23))*'FValue75-90'!R23</f>
        <v>6932</v>
      </c>
      <c r="S64" s="27">
        <f>NOT(ISERROR(S23))*'FValue75-90'!S23</f>
        <v>5606</v>
      </c>
      <c r="T64" s="27">
        <f>NOT(ISERROR(T23))*'FValue75-90'!T23</f>
        <v>9710</v>
      </c>
      <c r="U64" s="27">
        <f>NOT(ISERROR(U23))*'FValue75-90'!U23</f>
        <v>6058</v>
      </c>
      <c r="V64" s="27">
        <f>NOT(ISERROR(V23))*'FValue75-90'!V23</f>
        <v>20328</v>
      </c>
      <c r="W64" s="27">
        <f>NOT(ISERROR(W23))*'FValue75-90'!W23</f>
        <v>7013</v>
      </c>
      <c r="X64" s="27">
        <f>NOT(ISERROR(X23))*'FValue75-90'!X23</f>
        <v>25440</v>
      </c>
      <c r="Y64" s="27">
        <f>NOT(ISERROR(Y23))*'FValue75-90'!Y23</f>
        <v>19101</v>
      </c>
      <c r="Z64" s="27">
        <f>NOT(ISERROR(Z23))*'FValue75-90'!Z23</f>
        <v>20060</v>
      </c>
    </row>
    <row r="65" spans="1:26" ht="12">
      <c r="A65" s="29" t="s">
        <v>135</v>
      </c>
      <c r="L65" s="27">
        <f>NOT(ISERROR(L24))*'FValue75-90'!L24</f>
        <v>3815</v>
      </c>
      <c r="M65" s="27">
        <f>NOT(ISERROR(M24))*'FValue75-90'!M24</f>
        <v>5015</v>
      </c>
      <c r="N65" s="27">
        <f>NOT(ISERROR(N24))*'FValue75-90'!N24</f>
        <v>8451</v>
      </c>
      <c r="O65" s="27">
        <f>NOT(ISERROR(O24))*'FValue75-90'!O24</f>
        <v>12229</v>
      </c>
      <c r="P65" s="27">
        <f>NOT(ISERROR(P24))*'FValue75-90'!P24</f>
        <v>10830</v>
      </c>
      <c r="Q65" s="27">
        <f>NOT(ISERROR(Q24))*'FValue75-90'!Q24</f>
        <v>5376</v>
      </c>
      <c r="R65" s="27">
        <f>NOT(ISERROR(R24))*'FValue75-90'!R24</f>
        <v>2893</v>
      </c>
      <c r="S65" s="27">
        <f>NOT(ISERROR(S24))*'FValue75-90'!S24</f>
        <v>1987</v>
      </c>
      <c r="T65" s="27">
        <f>NOT(ISERROR(T24))*'FValue75-90'!T24</f>
        <v>1991</v>
      </c>
      <c r="U65" s="27">
        <f>NOT(ISERROR(U24))*'FValue75-90'!U24</f>
        <v>1419</v>
      </c>
      <c r="V65" s="27">
        <f>NOT(ISERROR(V24))*'FValue75-90'!V24</f>
        <v>2247</v>
      </c>
      <c r="W65" s="27">
        <f>NOT(ISERROR(W24))*'FValue75-90'!W24</f>
        <v>4713</v>
      </c>
      <c r="X65" s="27">
        <f>NOT(ISERROR(X24))*'FValue75-90'!X24</f>
        <v>4776</v>
      </c>
      <c r="Y65" s="27">
        <f>NOT(ISERROR(Y24))*'FValue75-90'!Y24</f>
        <v>3573</v>
      </c>
      <c r="Z65" s="27">
        <f>NOT(ISERROR(Z24))*'FValue75-90'!Z24</f>
        <v>3493</v>
      </c>
    </row>
    <row r="66" spans="1:26" ht="12">
      <c r="A66" s="29" t="s">
        <v>136</v>
      </c>
      <c r="L66" s="27">
        <f>NOT(ISERROR(L25))*'FValue75-90'!L25</f>
        <v>453</v>
      </c>
      <c r="M66" s="27">
        <f>NOT(ISERROR(M25))*'FValue75-90'!M25</f>
        <v>482</v>
      </c>
      <c r="N66" s="27">
        <f>NOT(ISERROR(N25))*'FValue75-90'!N25</f>
        <v>1656</v>
      </c>
      <c r="O66" s="27">
        <f>NOT(ISERROR(O25))*'FValue75-90'!O25</f>
        <v>2360</v>
      </c>
      <c r="P66" s="27">
        <f>NOT(ISERROR(P25))*'FValue75-90'!P25</f>
        <v>1233</v>
      </c>
      <c r="Q66" s="27">
        <f>NOT(ISERROR(Q25))*'FValue75-90'!Q25</f>
        <v>1007</v>
      </c>
      <c r="R66" s="27">
        <f>NOT(ISERROR(R25))*'FValue75-90'!R25</f>
        <v>55</v>
      </c>
      <c r="S66" s="27">
        <f>NOT(ISERROR(S25))*'FValue75-90'!S25</f>
        <v>1827</v>
      </c>
      <c r="T66" s="27">
        <f>NOT(ISERROR(T25))*'FValue75-90'!T25</f>
        <v>846</v>
      </c>
      <c r="U66" s="27">
        <f>NOT(ISERROR(U25))*'FValue75-90'!U25</f>
        <v>1884</v>
      </c>
      <c r="V66" s="27">
        <f>NOT(ISERROR(V25))*'FValue75-90'!V25</f>
        <v>1574</v>
      </c>
      <c r="W66" s="27">
        <f>NOT(ISERROR(W25))*'FValue75-90'!W25</f>
        <v>2268</v>
      </c>
      <c r="X66" s="27">
        <f>NOT(ISERROR(X25))*'FValue75-90'!X25</f>
        <v>982</v>
      </c>
      <c r="Y66" s="27">
        <f>NOT(ISERROR(Y25))*'FValue75-90'!Y25</f>
        <v>962</v>
      </c>
      <c r="Z66" s="27">
        <f>NOT(ISERROR(Z25))*'FValue75-90'!Z25</f>
        <v>856</v>
      </c>
    </row>
    <row r="67" spans="1:26" ht="12">
      <c r="A67" s="29" t="s">
        <v>137</v>
      </c>
      <c r="L67" s="27">
        <f>NOT(ISERROR(L26))*'FValue75-90'!L26</f>
        <v>3632</v>
      </c>
      <c r="M67" s="27">
        <f>NOT(ISERROR(M26))*'FValue75-90'!M26</f>
        <v>4702</v>
      </c>
      <c r="N67" s="27">
        <f>NOT(ISERROR(N26))*'FValue75-90'!N26</f>
        <v>3496</v>
      </c>
      <c r="O67" s="27">
        <f>NOT(ISERROR(O26))*'FValue75-90'!O26</f>
        <v>3332</v>
      </c>
      <c r="P67" s="27">
        <f>NOT(ISERROR(P26))*'FValue75-90'!P26</f>
        <v>7452</v>
      </c>
      <c r="Q67" s="27">
        <f>NOT(ISERROR(Q26))*'FValue75-90'!Q26</f>
        <v>6691</v>
      </c>
      <c r="R67" s="27">
        <f>NOT(ISERROR(R26))*'FValue75-90'!R26</f>
        <v>4695</v>
      </c>
      <c r="S67" s="27">
        <f>NOT(ISERROR(S26))*'FValue75-90'!S26</f>
        <v>3554</v>
      </c>
      <c r="T67" s="27">
        <f>NOT(ISERROR(T26))*'FValue75-90'!T26</f>
        <v>2958</v>
      </c>
      <c r="U67" s="27">
        <f>NOT(ISERROR(U26))*'FValue75-90'!U26</f>
        <v>3692</v>
      </c>
      <c r="V67" s="27">
        <f>NOT(ISERROR(V26))*'FValue75-90'!V26</f>
        <v>4723</v>
      </c>
      <c r="W67" s="27">
        <f>NOT(ISERROR(W26))*'FValue75-90'!W26</f>
        <v>5610</v>
      </c>
      <c r="X67" s="27">
        <f>NOT(ISERROR(X26))*'FValue75-90'!X26</f>
        <v>4056</v>
      </c>
      <c r="Y67" s="27">
        <f>NOT(ISERROR(Y26))*'FValue75-90'!Y26</f>
        <v>3620</v>
      </c>
      <c r="Z67" s="27">
        <f>NOT(ISERROR(Z26))*'FValue75-90'!Z26</f>
        <v>2714</v>
      </c>
    </row>
    <row r="68" spans="1:26" ht="12">
      <c r="A68" s="29" t="s">
        <v>138</v>
      </c>
      <c r="L68" s="27">
        <f>NOT(ISERROR(L27))*'FValue75-90'!L27</f>
        <v>0</v>
      </c>
      <c r="M68" s="27">
        <f>NOT(ISERROR(M27))*'FValue75-90'!M27</f>
        <v>0</v>
      </c>
      <c r="N68" s="27">
        <f>NOT(ISERROR(N27))*'FValue75-90'!N27</f>
        <v>0</v>
      </c>
      <c r="O68" s="27">
        <f>NOT(ISERROR(O27))*'FValue75-90'!O27</f>
        <v>0</v>
      </c>
      <c r="P68" s="27">
        <f>NOT(ISERROR(P27))*'FValue75-90'!P27</f>
        <v>0</v>
      </c>
      <c r="Q68" s="27">
        <f>NOT(ISERROR(Q27))*'FValue75-90'!Q27</f>
        <v>0</v>
      </c>
      <c r="R68" s="27">
        <f>NOT(ISERROR(R27))*'FValue75-90'!R27</f>
        <v>0</v>
      </c>
      <c r="S68" s="27">
        <f>NOT(ISERROR(S27))*'FValue75-90'!S27</f>
        <v>0</v>
      </c>
      <c r="T68" s="27">
        <f>NOT(ISERROR(T27))*'FValue75-90'!T27</f>
        <v>0</v>
      </c>
      <c r="U68" s="27">
        <f>NOT(ISERROR(U27))*'FValue75-90'!U27</f>
        <v>0</v>
      </c>
      <c r="V68" s="27">
        <f>NOT(ISERROR(V27))*'FValue75-90'!V27</f>
        <v>0</v>
      </c>
      <c r="W68" s="27">
        <f>NOT(ISERROR(W27))*'FValue75-90'!W27</f>
        <v>0</v>
      </c>
      <c r="X68" s="27">
        <f>NOT(ISERROR(X27))*'FValue75-90'!X27</f>
        <v>1181</v>
      </c>
      <c r="Y68" s="27">
        <f>NOT(ISERROR(Y27))*'FValue75-90'!Y27</f>
        <v>2223</v>
      </c>
      <c r="Z68" s="27">
        <f>NOT(ISERROR(Z27))*'FValue75-90'!Z27</f>
        <v>2008</v>
      </c>
    </row>
    <row r="69" spans="1:19" ht="12">
      <c r="A69" s="29" t="s">
        <v>139</v>
      </c>
      <c r="L69" s="27">
        <f>NOT(ISERROR(L28))*'FValue75-90'!L28</f>
        <v>21</v>
      </c>
      <c r="M69" s="27">
        <f>NOT(ISERROR(M28))*'FValue75-90'!M28</f>
        <v>39</v>
      </c>
      <c r="N69" s="27">
        <f>NOT(ISERROR(N28))*'FValue75-90'!N28</f>
        <v>31</v>
      </c>
      <c r="O69" s="27">
        <f>NOT(ISERROR(O28))*'FValue75-90'!O28</f>
        <v>32</v>
      </c>
      <c r="P69" s="27">
        <f>NOT(ISERROR(P28))*'FValue75-90'!P28</f>
        <v>50</v>
      </c>
      <c r="Q69" s="27">
        <f>NOT(ISERROR(Q28))*'FValue75-90'!Q28</f>
        <v>27</v>
      </c>
      <c r="R69" s="27">
        <f>NOT(ISERROR(R28))*'FValue75-90'!R28</f>
        <v>21</v>
      </c>
      <c r="S69" s="27">
        <f>NOT(ISERROR(S28))*'FValue75-90'!S28</f>
        <v>24</v>
      </c>
    </row>
    <row r="70" spans="1:19" ht="12">
      <c r="A70" s="29" t="s">
        <v>140</v>
      </c>
      <c r="O70" s="27">
        <f>NOT(ISERROR(O29))*'FValue75-90'!O29</f>
        <v>0</v>
      </c>
      <c r="P70" s="27">
        <f>NOT(ISERROR(P29))*'FValue75-90'!P29</f>
        <v>182</v>
      </c>
      <c r="Q70" s="27">
        <f>NOT(ISERROR(Q29))*'FValue75-90'!Q29</f>
        <v>267</v>
      </c>
      <c r="R70" s="27">
        <f>NOT(ISERROR(R29))*'FValue75-90'!R29</f>
        <v>229</v>
      </c>
      <c r="S70" s="27">
        <f>NOT(ISERROR(S29))*'FValue75-90'!S29</f>
        <v>170</v>
      </c>
    </row>
    <row r="71" spans="1:23" ht="12">
      <c r="A71" s="29" t="s">
        <v>141</v>
      </c>
      <c r="O71" s="27">
        <f>NOT(ISERROR(O30))*'FValue75-90'!O30</f>
        <v>0</v>
      </c>
      <c r="T71" s="27">
        <f>NOT(ISERROR(T30))*'FValue75-90'!T30</f>
        <v>179</v>
      </c>
      <c r="U71" s="27">
        <f>NOT(ISERROR(U30))*'FValue75-90'!U30</f>
        <v>226</v>
      </c>
      <c r="V71" s="27">
        <f>NOT(ISERROR(V30))*'FValue75-90'!V30</f>
        <v>212</v>
      </c>
      <c r="W71" s="27">
        <f>NOT(ISERROR(W30))*'FValue75-90'!W30</f>
        <v>181</v>
      </c>
    </row>
    <row r="72" spans="1:23" ht="12">
      <c r="A72" s="29" t="s">
        <v>142</v>
      </c>
      <c r="O72" s="27">
        <f>NOT(ISERROR(O31))*'FValue75-90'!O31</f>
        <v>0</v>
      </c>
      <c r="P72" s="27">
        <f>NOT(ISERROR(P31))*'FValue75-90'!P31</f>
        <v>0</v>
      </c>
      <c r="Q72" s="27">
        <f>NOT(ISERROR(Q31))*'FValue75-90'!Q31</f>
        <v>0</v>
      </c>
      <c r="R72" s="27">
        <f>NOT(ISERROR(R31))*'FValue75-90'!R31</f>
        <v>0</v>
      </c>
      <c r="S72" s="27">
        <f>NOT(ISERROR(S31))*'FValue75-90'!S31</f>
        <v>0</v>
      </c>
      <c r="T72" s="27">
        <f>NOT(ISERROR(T31))*'FValue75-90'!T31</f>
        <v>0</v>
      </c>
      <c r="U72" s="27">
        <f>NOT(ISERROR(U31))*'FValue75-90'!U31</f>
        <v>61</v>
      </c>
      <c r="V72" s="27">
        <f>NOT(ISERROR(V31))*'FValue75-90'!V31</f>
        <v>0</v>
      </c>
      <c r="W72" s="27">
        <f>NOT(ISERROR(W31))*'FValue75-90'!W31</f>
        <v>0</v>
      </c>
    </row>
    <row r="73" spans="1:26" ht="12">
      <c r="A73" s="29" t="s">
        <v>143</v>
      </c>
      <c r="L73" s="27">
        <f>NOT(ISERROR(L32))*'FValue75-90'!L32</f>
        <v>6</v>
      </c>
      <c r="M73" s="27">
        <f>NOT(ISERROR(M32))*'FValue75-90'!M32</f>
        <v>11</v>
      </c>
      <c r="N73" s="27">
        <f>NOT(ISERROR(N32))*'FValue75-90'!N32</f>
        <v>10</v>
      </c>
      <c r="O73" s="27">
        <f>NOT(ISERROR(O32))*'FValue75-90'!O32</f>
        <v>19</v>
      </c>
      <c r="P73" s="27">
        <f>NOT(ISERROR(P32))*'FValue75-90'!P32</f>
        <v>85</v>
      </c>
      <c r="Q73" s="27">
        <f>NOT(ISERROR(Q32))*'FValue75-90'!Q32</f>
        <v>43</v>
      </c>
      <c r="R73" s="27">
        <f>NOT(ISERROR(R32))*'FValue75-90'!R32</f>
        <v>47</v>
      </c>
      <c r="S73" s="27">
        <f>NOT(ISERROR(S32))*'FValue75-90'!S32</f>
        <v>36</v>
      </c>
      <c r="T73" s="27">
        <f>NOT(ISERROR(T32))*'FValue75-90'!T32</f>
        <v>20</v>
      </c>
      <c r="U73" s="27">
        <f>NOT(ISERROR(U32))*'FValue75-90'!U32</f>
        <v>18</v>
      </c>
      <c r="V73" s="27">
        <f>NOT(ISERROR(V32))*'FValue75-90'!V32</f>
        <v>52</v>
      </c>
      <c r="W73" s="27">
        <f>NOT(ISERROR(W32))*'FValue75-90'!W32</f>
        <v>106</v>
      </c>
      <c r="X73" s="27">
        <f>NOT(ISERROR(X32))*'FValue75-90'!X32</f>
        <v>219</v>
      </c>
      <c r="Y73" s="27">
        <f>NOT(ISERROR(Y32))*'FValue75-90'!Y32</f>
        <v>308</v>
      </c>
      <c r="Z73" s="27">
        <f>NOT(ISERROR(Z32))*'FValue75-90'!Z32</f>
        <v>560</v>
      </c>
    </row>
    <row r="74" spans="1:26" ht="12">
      <c r="A74" s="29" t="s">
        <v>144</v>
      </c>
      <c r="L74" s="27">
        <f>NOT(ISERROR(L33))*'FValue75-90'!L33</f>
        <v>0</v>
      </c>
      <c r="M74" s="27">
        <f>NOT(ISERROR(M33))*'FValue75-90'!M33</f>
        <v>68</v>
      </c>
      <c r="N74" s="27">
        <f>NOT(ISERROR(N33))*'FValue75-90'!N33</f>
        <v>103</v>
      </c>
      <c r="O74" s="27">
        <f>NOT(ISERROR(O33))*'FValue75-90'!O33</f>
        <v>95</v>
      </c>
      <c r="P74" s="27">
        <f>NOT(ISERROR(P33))*'FValue75-90'!P33</f>
        <v>101</v>
      </c>
      <c r="Q74" s="27">
        <f>NOT(ISERROR(Q33))*'FValue75-90'!Q33</f>
        <v>78</v>
      </c>
      <c r="R74" s="27">
        <f>NOT(ISERROR(R33))*'FValue75-90'!R33</f>
        <v>18</v>
      </c>
      <c r="S74" s="27">
        <f>NOT(ISERROR(S33))*'FValue75-90'!S33</f>
        <v>1</v>
      </c>
      <c r="T74" s="27">
        <f>NOT(ISERROR(T33))*'FValue75-90'!T33</f>
        <v>1</v>
      </c>
      <c r="U74" s="27">
        <f>NOT(ISERROR(U33))*'FValue75-90'!U33</f>
        <v>2</v>
      </c>
      <c r="V74" s="27">
        <f>NOT(ISERROR(V33))*'FValue75-90'!V33</f>
        <v>1</v>
      </c>
      <c r="W74" s="27">
        <f>NOT(ISERROR(W33))*'FValue75-90'!W33</f>
        <v>59</v>
      </c>
      <c r="X74" s="27">
        <f>NOT(ISERROR(X33))*'FValue75-90'!X33</f>
        <v>15</v>
      </c>
      <c r="Y74" s="27">
        <f>NOT(ISERROR(Y33))*'FValue75-90'!Y33</f>
        <v>2</v>
      </c>
      <c r="Z74" s="27">
        <f>NOT(ISERROR(Z33))*'FValue75-90'!Z33</f>
        <v>1</v>
      </c>
    </row>
    <row r="75" spans="1:26" ht="12">
      <c r="A75" s="29" t="s">
        <v>145</v>
      </c>
      <c r="L75" s="27">
        <f>NOT(ISERROR(L34))*'FValue75-90'!L34</f>
        <v>12</v>
      </c>
      <c r="M75" s="27">
        <f>NOT(ISERROR(M34))*'FValue75-90'!M34</f>
        <v>12</v>
      </c>
      <c r="N75" s="27">
        <f>NOT(ISERROR(N34))*'FValue75-90'!N34</f>
        <v>8</v>
      </c>
      <c r="O75" s="27">
        <f>NOT(ISERROR(O34))*'FValue75-90'!O34</f>
        <v>7</v>
      </c>
      <c r="P75" s="27">
        <f>NOT(ISERROR(P34))*'FValue75-90'!P34</f>
        <v>6</v>
      </c>
      <c r="Q75" s="27">
        <f>NOT(ISERROR(Q34))*'FValue75-90'!Q34</f>
        <v>1</v>
      </c>
      <c r="R75" s="27">
        <f>NOT(ISERROR(R34))*'FValue75-90'!R34</f>
        <v>9</v>
      </c>
      <c r="S75" s="27">
        <f>NOT(ISERROR(S34))*'FValue75-90'!S34</f>
        <v>8</v>
      </c>
      <c r="T75" s="27">
        <f>NOT(ISERROR(T34))*'FValue75-90'!T34</f>
        <v>10</v>
      </c>
      <c r="U75" s="27">
        <f>NOT(ISERROR(U34))*'FValue75-90'!U34</f>
        <v>14</v>
      </c>
      <c r="V75" s="27">
        <f>NOT(ISERROR(V34))*'FValue75-90'!V34</f>
        <v>35</v>
      </c>
      <c r="W75" s="27">
        <f>NOT(ISERROR(W34))*'FValue75-90'!W34</f>
        <v>32</v>
      </c>
      <c r="X75" s="27">
        <f>NOT(ISERROR(X34))*'FValue75-90'!X34</f>
        <v>40</v>
      </c>
      <c r="Y75" s="27">
        <f>NOT(ISERROR(Y34))*'FValue75-90'!Y34</f>
        <v>40</v>
      </c>
      <c r="Z75" s="27">
        <f>NOT(ISERROR(Z34))*'FValue75-90'!Z34</f>
        <v>32</v>
      </c>
    </row>
    <row r="76" spans="1:26" ht="12">
      <c r="A76" s="29" t="s">
        <v>132</v>
      </c>
      <c r="L76" s="27">
        <f>NOT(ISERROR(L35))*'FValue75-90'!L35</f>
        <v>69</v>
      </c>
      <c r="M76" s="27">
        <f>NOT(ISERROR(M35))*'FValue75-90'!M35</f>
        <v>130</v>
      </c>
      <c r="N76" s="27">
        <f>NOT(ISERROR(N35))*'FValue75-90'!N35</f>
        <v>195</v>
      </c>
      <c r="O76" s="27">
        <f>NOT(ISERROR(O35))*'FValue75-90'!O35</f>
        <v>241</v>
      </c>
      <c r="P76" s="27">
        <f>NOT(ISERROR(P35))*'FValue75-90'!P35</f>
        <v>97</v>
      </c>
      <c r="Q76" s="27">
        <f>NOT(ISERROR(Q35))*'FValue75-90'!Q35</f>
        <v>62</v>
      </c>
      <c r="R76" s="27">
        <f>NOT(ISERROR(R35))*'FValue75-90'!R35</f>
        <v>44</v>
      </c>
      <c r="S76" s="27">
        <f>NOT(ISERROR(S35))*'FValue75-90'!S35</f>
        <v>0</v>
      </c>
      <c r="T76" s="27">
        <f>NOT(ISERROR(T35))*'FValue75-90'!T35</f>
        <v>0</v>
      </c>
      <c r="U76" s="27">
        <f>NOT(ISERROR(U35))*'FValue75-90'!U35</f>
        <v>0</v>
      </c>
      <c r="V76" s="27">
        <f>NOT(ISERROR(V35))*'FValue75-90'!V35</f>
        <v>0</v>
      </c>
      <c r="W76" s="27">
        <f>NOT(ISERROR(W35))*'FValue75-90'!W35</f>
        <v>8</v>
      </c>
      <c r="X76" s="27">
        <f>NOT(ISERROR(X35))*'FValue75-90'!X35</f>
        <v>266</v>
      </c>
      <c r="Y76" s="27">
        <f>NOT(ISERROR(Y35))*'FValue75-90'!Y35</f>
        <v>311</v>
      </c>
      <c r="Z76" s="27">
        <f>NOT(ISERROR(Z35))*'FValue75-90'!Z35</f>
        <v>214</v>
      </c>
    </row>
    <row r="77" ht="12">
      <c r="A77" s="29" t="s">
        <v>146</v>
      </c>
    </row>
    <row r="78" spans="1:26" ht="12">
      <c r="A78" s="29" t="s">
        <v>147</v>
      </c>
      <c r="L78" s="27">
        <f>NOT(ISERROR(L37))*'FValue75-90'!L37</f>
        <v>0</v>
      </c>
      <c r="M78" s="27">
        <f>NOT(ISERROR(M37))*'FValue75-90'!M37</f>
        <v>0</v>
      </c>
      <c r="N78" s="27">
        <f>NOT(ISERROR(N37))*'FValue75-90'!N37</f>
        <v>0</v>
      </c>
      <c r="O78" s="27">
        <f>NOT(ISERROR(O37))*'FValue75-90'!O37</f>
        <v>0</v>
      </c>
      <c r="P78" s="27">
        <f>NOT(ISERROR(P37))*'FValue75-90'!P37</f>
        <v>0</v>
      </c>
      <c r="Q78" s="27">
        <f>NOT(ISERROR(Q37))*'FValue75-90'!Q37</f>
        <v>0</v>
      </c>
      <c r="R78" s="27">
        <f>NOT(ISERROR(R37))*'FValue75-90'!R37</f>
        <v>0</v>
      </c>
      <c r="S78" s="27">
        <f>NOT(ISERROR(S37))*'FValue75-90'!S37</f>
        <v>0</v>
      </c>
      <c r="T78" s="27">
        <f>NOT(ISERROR(T37))*'FValue75-90'!T37</f>
        <v>0</v>
      </c>
      <c r="U78" s="27">
        <f>NOT(ISERROR(U37))*'FValue75-90'!U37</f>
        <v>0</v>
      </c>
      <c r="V78" s="27">
        <f>NOT(ISERROR(V37))*'FValue75-90'!V37</f>
        <v>0</v>
      </c>
      <c r="W78" s="27">
        <f>NOT(ISERROR(W37))*'FValue75-90'!W37</f>
        <v>4</v>
      </c>
      <c r="X78" s="27">
        <f>NOT(ISERROR(X37))*'FValue75-90'!X37</f>
        <v>1</v>
      </c>
      <c r="Y78" s="27">
        <f>NOT(ISERROR(Y37))*'FValue75-90'!Y37</f>
        <v>433</v>
      </c>
      <c r="Z78" s="27">
        <f>NOT(ISERROR(Z37))*'FValue75-90'!Z37</f>
        <v>3345</v>
      </c>
    </row>
    <row r="79" spans="1:26" ht="12">
      <c r="A79" s="29" t="s">
        <v>148</v>
      </c>
      <c r="L79" s="27">
        <f>NOT(ISERROR(L38))*'FValue75-90'!L38</f>
        <v>5273</v>
      </c>
      <c r="M79" s="27">
        <f>NOT(ISERROR(M38))*'FValue75-90'!M38</f>
        <v>5696</v>
      </c>
      <c r="N79" s="27">
        <f>NOT(ISERROR(N38))*'FValue75-90'!N38</f>
        <v>9332</v>
      </c>
      <c r="O79" s="27">
        <f>NOT(ISERROR(O38))*'FValue75-90'!O38</f>
        <v>9098</v>
      </c>
      <c r="P79" s="27">
        <f>NOT(ISERROR(P38))*'FValue75-90'!P38</f>
        <v>9954</v>
      </c>
      <c r="Q79" s="27">
        <f>NOT(ISERROR(Q38))*'FValue75-90'!Q38</f>
        <v>10699</v>
      </c>
      <c r="R79" s="27">
        <f>NOT(ISERROR(R38))*'FValue75-90'!R38</f>
        <v>9857</v>
      </c>
      <c r="S79" s="27">
        <f>NOT(ISERROR(S38))*'FValue75-90'!S38</f>
        <v>11935</v>
      </c>
      <c r="T79" s="27">
        <f>NOT(ISERROR(T38))*'FValue75-90'!T38</f>
        <v>13798</v>
      </c>
      <c r="U79" s="27">
        <f>NOT(ISERROR(U38))*'FValue75-90'!U38</f>
        <v>17787</v>
      </c>
      <c r="V79" s="27">
        <f>NOT(ISERROR(V38))*'FValue75-90'!V38</f>
        <v>15473</v>
      </c>
      <c r="W79" s="27">
        <f>NOT(ISERROR(W38))*'FValue75-90'!W38</f>
        <v>15239</v>
      </c>
      <c r="X79" s="27">
        <f>NOT(ISERROR(X38))*'FValue75-90'!X38</f>
        <v>14269.045</v>
      </c>
      <c r="Y79" s="27">
        <f>NOT(ISERROR(Y38))*'FValue75-90'!Y38</f>
        <v>17933</v>
      </c>
      <c r="Z79" s="27">
        <f>NOT(ISERROR(Z38))*'FValue75-90'!Z38</f>
        <v>12700</v>
      </c>
    </row>
    <row r="80" spans="1:26" ht="12">
      <c r="A80" s="29" t="s">
        <v>149</v>
      </c>
      <c r="L80" s="27">
        <f>NOT(ISERROR(L39))*'FValue75-90'!L39</f>
        <v>11</v>
      </c>
      <c r="M80" s="27">
        <f>NOT(ISERROR(M39))*'FValue75-90'!M39</f>
        <v>44</v>
      </c>
      <c r="N80" s="27">
        <f>NOT(ISERROR(N39))*'FValue75-90'!N39</f>
        <v>67</v>
      </c>
      <c r="O80" s="27">
        <f>NOT(ISERROR(O39))*'FValue75-90'!O39</f>
        <v>433</v>
      </c>
      <c r="P80" s="27">
        <f>NOT(ISERROR(P39))*'FValue75-90'!P39</f>
        <v>970</v>
      </c>
      <c r="Q80" s="27">
        <f>NOT(ISERROR(Q39))*'FValue75-90'!Q39</f>
        <v>1520</v>
      </c>
      <c r="R80" s="27">
        <f>NOT(ISERROR(R39))*'FValue75-90'!R39</f>
        <v>823</v>
      </c>
      <c r="S80" s="27">
        <f>NOT(ISERROR(S39))*'FValue75-90'!S39</f>
        <v>903</v>
      </c>
      <c r="T80" s="27">
        <f>NOT(ISERROR(T39))*'FValue75-90'!T39</f>
        <v>3014</v>
      </c>
      <c r="U80" s="27">
        <f>NOT(ISERROR(U39))*'FValue75-90'!U39</f>
        <v>3531</v>
      </c>
      <c r="V80" s="27">
        <f>NOT(ISERROR(V39))*'FValue75-90'!V39</f>
        <v>2605</v>
      </c>
      <c r="W80" s="27">
        <f>NOT(ISERROR(W39))*'FValue75-90'!W39</f>
        <v>2080</v>
      </c>
      <c r="X80" s="27">
        <f>NOT(ISERROR(X39))*'FValue75-90'!X39</f>
        <v>2362</v>
      </c>
      <c r="Y80" s="27">
        <f>NOT(ISERROR(Y39))*'FValue75-90'!Y39</f>
        <v>661</v>
      </c>
      <c r="Z80" s="27">
        <f>NOT(ISERROR(Z39))*'FValue75-90'!Z39</f>
        <v>624</v>
      </c>
    </row>
    <row r="81" spans="1:26" ht="12">
      <c r="A81" s="29" t="s">
        <v>150</v>
      </c>
      <c r="L81" s="27">
        <f>NOT(ISERROR(L40))*'FValue75-90'!L40</f>
        <v>889</v>
      </c>
      <c r="M81" s="27">
        <f>NOT(ISERROR(M40))*'FValue75-90'!M40</f>
        <v>3256</v>
      </c>
      <c r="N81" s="27">
        <f>NOT(ISERROR(N40))*'FValue75-90'!N40</f>
        <v>8104</v>
      </c>
      <c r="O81" s="27">
        <f>NOT(ISERROR(O40))*'FValue75-90'!O40</f>
        <v>19329</v>
      </c>
      <c r="P81" s="27">
        <f>NOT(ISERROR(P40))*'FValue75-90'!P40</f>
        <v>3284</v>
      </c>
      <c r="Q81" s="27">
        <f>NOT(ISERROR(Q40))*'FValue75-90'!Q40</f>
        <v>2504</v>
      </c>
      <c r="R81" s="27">
        <f>NOT(ISERROR(R40))*'FValue75-90'!R40</f>
        <v>2103</v>
      </c>
      <c r="S81" s="27">
        <f>NOT(ISERROR(S40))*'FValue75-90'!S40</f>
        <v>1</v>
      </c>
      <c r="T81" s="27">
        <f>NOT(ISERROR(T40))*'FValue75-90'!T40</f>
        <v>127</v>
      </c>
      <c r="U81" s="27">
        <f>NOT(ISERROR(U40))*'FValue75-90'!U40</f>
        <v>115</v>
      </c>
      <c r="V81" s="27">
        <f>NOT(ISERROR(V40))*'FValue75-90'!V40</f>
        <v>1</v>
      </c>
      <c r="W81" s="27">
        <f>NOT(ISERROR(W40))*'FValue75-90'!W40</f>
        <v>55</v>
      </c>
      <c r="X81" s="27">
        <f>NOT(ISERROR(X40))*'FValue75-90'!X40</f>
        <v>82.092</v>
      </c>
      <c r="Y81" s="27">
        <f>NOT(ISERROR(Y40))*'FValue75-90'!Y40</f>
        <v>719</v>
      </c>
      <c r="Z81" s="27">
        <f>NOT(ISERROR(Z40))*'FValue75-90'!Z40</f>
        <v>1086</v>
      </c>
    </row>
    <row r="82" spans="1:26" ht="12">
      <c r="A82" s="29" t="s">
        <v>151</v>
      </c>
      <c r="L82" s="27">
        <f>NOT(ISERROR(L41))*'FValue75-90'!L41</f>
        <v>886</v>
      </c>
      <c r="M82" s="27">
        <f>NOT(ISERROR(M41))*'FValue75-90'!M41</f>
        <v>1653</v>
      </c>
      <c r="N82" s="27">
        <f>NOT(ISERROR(N41))*'FValue75-90'!N41</f>
        <v>3837</v>
      </c>
      <c r="O82" s="27">
        <f>NOT(ISERROR(O41))*'FValue75-90'!O41</f>
        <v>6410</v>
      </c>
      <c r="P82" s="27">
        <f>NOT(ISERROR(P41))*'FValue75-90'!P41</f>
        <v>5257</v>
      </c>
      <c r="Q82" s="27">
        <f>NOT(ISERROR(Q41))*'FValue75-90'!Q41</f>
        <v>7668</v>
      </c>
      <c r="R82" s="27">
        <f>NOT(ISERROR(R41))*'FValue75-90'!R41</f>
        <v>8039</v>
      </c>
      <c r="S82" s="27">
        <f>NOT(ISERROR(S41))*'FValue75-90'!S41</f>
        <v>10413</v>
      </c>
      <c r="T82" s="27">
        <f>NOT(ISERROR(T41))*'FValue75-90'!T41</f>
        <v>6862</v>
      </c>
      <c r="U82" s="27">
        <f>NOT(ISERROR(U41))*'FValue75-90'!U41</f>
        <v>6880</v>
      </c>
      <c r="V82" s="27">
        <f>NOT(ISERROR(V41))*'FValue75-90'!V41</f>
        <v>10341</v>
      </c>
      <c r="W82" s="27">
        <f>NOT(ISERROR(W41))*'FValue75-90'!W41</f>
        <v>12617</v>
      </c>
      <c r="X82" s="27">
        <f>NOT(ISERROR(X41))*'FValue75-90'!X41</f>
        <v>21848</v>
      </c>
      <c r="Y82" s="27">
        <f>NOT(ISERROR(Y41))*'FValue75-90'!Y41</f>
        <v>10304</v>
      </c>
      <c r="Z82" s="27">
        <f>NOT(ISERROR(Z41))*'FValue75-90'!Z41</f>
        <v>13161</v>
      </c>
    </row>
    <row r="83" spans="1:26" ht="12">
      <c r="A83" s="29" t="s">
        <v>152</v>
      </c>
      <c r="L83" s="27">
        <f>NOT(ISERROR(L42))*'FValue75-90'!L42</f>
        <v>842</v>
      </c>
      <c r="M83" s="27">
        <f>NOT(ISERROR(M42))*'FValue75-90'!M42</f>
        <v>1825</v>
      </c>
      <c r="N83" s="27">
        <f>NOT(ISERROR(N42))*'FValue75-90'!N42</f>
        <v>2557</v>
      </c>
      <c r="O83" s="27">
        <f>NOT(ISERROR(O42))*'FValue75-90'!O42</f>
        <v>3270</v>
      </c>
      <c r="P83" s="27">
        <f>NOT(ISERROR(P42))*'FValue75-90'!P42</f>
        <v>2700</v>
      </c>
      <c r="Q83" s="27">
        <f>NOT(ISERROR(Q42))*'FValue75-90'!Q42</f>
        <v>6294</v>
      </c>
      <c r="R83" s="27">
        <f>NOT(ISERROR(R42))*'FValue75-90'!R42</f>
        <v>4095</v>
      </c>
      <c r="S83" s="27">
        <f>NOT(ISERROR(S42))*'FValue75-90'!S42</f>
        <v>4782</v>
      </c>
      <c r="T83" s="27">
        <f>NOT(ISERROR(T42))*'FValue75-90'!T42</f>
        <v>4059</v>
      </c>
      <c r="U83" s="27">
        <f>NOT(ISERROR(U42))*'FValue75-90'!U42</f>
        <v>4141</v>
      </c>
      <c r="V83" s="27">
        <f>NOT(ISERROR(V42))*'FValue75-90'!V42</f>
        <v>4847</v>
      </c>
      <c r="W83" s="27">
        <f>NOT(ISERROR(W42))*'FValue75-90'!W42</f>
        <v>13228</v>
      </c>
      <c r="X83" s="27">
        <f>NOT(ISERROR(X42))*'FValue75-90'!X42</f>
        <v>44248</v>
      </c>
      <c r="Y83" s="27">
        <f>NOT(ISERROR(Y42))*'FValue75-90'!Y42</f>
        <v>45378</v>
      </c>
      <c r="Z83" s="27">
        <f>NOT(ISERROR(Z42))*'FValue75-90'!Z42</f>
        <v>47311</v>
      </c>
    </row>
    <row r="84" spans="1:26" ht="12">
      <c r="A84" s="29" t="s">
        <v>132</v>
      </c>
      <c r="L84" s="27">
        <f>NOT(ISERROR(L43))*'FValue75-90'!L43</f>
        <v>0</v>
      </c>
      <c r="M84" s="27">
        <f>NOT(ISERROR(M43))*'FValue75-90'!M43</f>
        <v>0</v>
      </c>
      <c r="N84" s="27">
        <f>NOT(ISERROR(N43))*'FValue75-90'!N43</f>
        <v>0</v>
      </c>
      <c r="O84" s="27">
        <f>NOT(ISERROR(O43))*'FValue75-90'!O43</f>
        <v>0</v>
      </c>
      <c r="P84" s="27">
        <f>NOT(ISERROR(P43))*'FValue75-90'!P43</f>
        <v>0</v>
      </c>
      <c r="Q84" s="27">
        <f>NOT(ISERROR(Q43))*'FValue75-90'!Q43</f>
        <v>0</v>
      </c>
      <c r="R84" s="27">
        <f>NOT(ISERROR(R43))*'FValue75-90'!R43</f>
        <v>0</v>
      </c>
      <c r="S84" s="27">
        <f>NOT(ISERROR(S43))*'FValue75-90'!S43</f>
        <v>0</v>
      </c>
      <c r="T84" s="27">
        <f>NOT(ISERROR(T43))*'FValue75-90'!T43</f>
        <v>0</v>
      </c>
      <c r="U84" s="27">
        <f>NOT(ISERROR(U43))*'FValue75-90'!U43</f>
        <v>0</v>
      </c>
      <c r="V84" s="27">
        <f>NOT(ISERROR(V43))*'FValue75-90'!V43</f>
        <v>0</v>
      </c>
      <c r="W84" s="27">
        <f>NOT(ISERROR(W43))*'FValue75-90'!W43</f>
        <v>41</v>
      </c>
      <c r="X84" s="27">
        <f>NOT(ISERROR(X43))*'FValue75-90'!X43</f>
        <v>27</v>
      </c>
      <c r="Y84" s="27">
        <f>NOT(ISERROR(Y43))*'FValue75-90'!Y43</f>
        <v>56</v>
      </c>
      <c r="Z84" s="27">
        <f>NOT(ISERROR(Z43))*'FValue75-90'!Z43</f>
        <v>43</v>
      </c>
    </row>
    <row r="85" spans="1:26" ht="12">
      <c r="A85" s="29" t="s">
        <v>153</v>
      </c>
      <c r="L85" s="27">
        <f>NOT(ISERROR(L44))*'FValue75-90'!L44</f>
        <v>544</v>
      </c>
      <c r="M85" s="27">
        <f>NOT(ISERROR(M44))*'FValue75-90'!M44</f>
        <v>543</v>
      </c>
      <c r="N85" s="27">
        <f>NOT(ISERROR(N44))*'FValue75-90'!N44</f>
        <v>776</v>
      </c>
      <c r="O85" s="27">
        <f>NOT(ISERROR(O44))*'FValue75-90'!O44</f>
        <v>860</v>
      </c>
      <c r="P85" s="27">
        <f>NOT(ISERROR(P44))*'FValue75-90'!P44</f>
        <v>701</v>
      </c>
      <c r="Q85" s="27">
        <f>NOT(ISERROR(Q44))*'FValue75-90'!Q44</f>
        <v>997</v>
      </c>
      <c r="R85" s="27">
        <f>NOT(ISERROR(R44))*'FValue75-90'!R44</f>
        <v>834</v>
      </c>
      <c r="S85" s="27">
        <f>NOT(ISERROR(S44))*'FValue75-90'!S44</f>
        <v>1059</v>
      </c>
      <c r="T85" s="27">
        <f>NOT(ISERROR(T44))*'FValue75-90'!T44</f>
        <v>881</v>
      </c>
      <c r="U85" s="27">
        <f>NOT(ISERROR(U44))*'FValue75-90'!U47</f>
        <v>0</v>
      </c>
      <c r="V85" s="27">
        <f>NOT(ISERROR(V44))*'FValue75-90'!V47</f>
        <v>0</v>
      </c>
      <c r="W85" s="27">
        <f>NOT(ISERROR(W44))*'FValue75-90'!W47</f>
        <v>0</v>
      </c>
      <c r="X85" s="27">
        <f>NOT(ISERROR(X44))*'FValue75-90'!X44</f>
        <v>0</v>
      </c>
      <c r="Y85" s="27">
        <f>NOT(ISERROR(Y44))*'FValue75-90'!Y44</f>
        <v>4515</v>
      </c>
      <c r="Z85" s="27">
        <f>NOT(ISERROR(Z44))*'FValue75-90'!Z44</f>
        <v>1673</v>
      </c>
    </row>
    <row r="86" spans="1:26" ht="12">
      <c r="A86" s="29" t="s">
        <v>154</v>
      </c>
      <c r="L86" s="27">
        <f>NOT(ISERROR(L45))*'FValue75-90'!L45</f>
        <v>0</v>
      </c>
      <c r="M86" s="27">
        <f>NOT(ISERROR(M45))*'FValue75-90'!M45</f>
        <v>0</v>
      </c>
      <c r="N86" s="27">
        <f>NOT(ISERROR(N45))*'FValue75-90'!N45</f>
        <v>0</v>
      </c>
      <c r="O86" s="27">
        <f>NOT(ISERROR(O45))*'FValue75-90'!O45</f>
        <v>0</v>
      </c>
      <c r="P86" s="27">
        <f>NOT(ISERROR(P45))*'FValue75-90'!P45</f>
        <v>0</v>
      </c>
      <c r="Q86" s="27">
        <f>NOT(ISERROR(Q45))*'FValue75-90'!Q45</f>
        <v>0</v>
      </c>
      <c r="R86" s="27">
        <f>NOT(ISERROR(R45))*'FValue75-90'!R45</f>
        <v>0</v>
      </c>
      <c r="S86" s="27">
        <f>NOT(ISERROR(S45))*'FValue75-90'!S45</f>
        <v>0</v>
      </c>
      <c r="T86" s="27">
        <f>NOT(ISERROR(T45))*'FValue75-90'!T45</f>
        <v>0</v>
      </c>
      <c r="U86" s="27">
        <f>NOT(ISERROR(U45))*'FValue75-90'!U45</f>
        <v>0</v>
      </c>
      <c r="V86" s="27">
        <f>NOT(ISERROR(V45))*'FValue75-90'!V45</f>
        <v>0</v>
      </c>
      <c r="W86" s="27">
        <f>NOT(ISERROR(W45))*'FValue75-90'!W45</f>
        <v>0</v>
      </c>
      <c r="X86" s="27">
        <f>NOT(ISERROR(X45))*'FValue75-90'!X45</f>
        <v>0</v>
      </c>
      <c r="Y86" s="27">
        <f>NOT(ISERROR(Y45))*'FValue75-90'!Y45</f>
        <v>0</v>
      </c>
      <c r="Z86" s="27">
        <f>NOT(ISERROR(Z45))*'FValue75-90'!Z45</f>
        <v>0</v>
      </c>
    </row>
    <row r="87" spans="1:26" ht="12">
      <c r="A87" s="29" t="s">
        <v>155</v>
      </c>
      <c r="L87" s="27">
        <f>NOT(ISERROR(L46))*'FValue75-90'!L46</f>
        <v>1497</v>
      </c>
      <c r="M87" s="27">
        <f>NOT(ISERROR(M46))*'FValue75-90'!M46</f>
        <v>1756</v>
      </c>
      <c r="N87" s="27">
        <f>NOT(ISERROR(N46))*'FValue75-90'!N46</f>
        <v>2129</v>
      </c>
      <c r="O87" s="27">
        <f>NOT(ISERROR(O46))*'FValue75-90'!O46</f>
        <v>2218</v>
      </c>
      <c r="P87" s="27">
        <f>NOT(ISERROR(P46))*'FValue75-90'!P46</f>
        <v>3322</v>
      </c>
      <c r="Q87" s="27">
        <f>NOT(ISERROR(Q46))*'FValue75-90'!Q46</f>
        <v>3889</v>
      </c>
      <c r="R87" s="27">
        <f>NOT(ISERROR(R46))*'FValue75-90'!R46</f>
        <v>3101</v>
      </c>
      <c r="S87" s="27">
        <f>NOT(ISERROR(S46))*'FValue75-90'!S46</f>
        <v>621</v>
      </c>
      <c r="T87" s="27">
        <f>NOT(ISERROR(T46))*'FValue75-90'!T46</f>
        <v>253</v>
      </c>
      <c r="X87" s="27">
        <f>NOT(ISERROR(X46))*'FValue75-90'!X46</f>
        <v>0</v>
      </c>
      <c r="Y87" s="27">
        <f>NOT(ISERROR(Y46))*'FValue75-90'!Y46</f>
        <v>759</v>
      </c>
      <c r="Z87" s="27">
        <f>NOT(ISERROR(Z46))*'FValue75-90'!Z46</f>
        <v>585</v>
      </c>
    </row>
    <row r="88" spans="1:26" ht="12">
      <c r="A88" s="29" t="s">
        <v>104</v>
      </c>
      <c r="L88" s="33"/>
      <c r="M88" s="33"/>
      <c r="N88" s="33"/>
      <c r="O88" s="33"/>
      <c r="T88" s="27">
        <f>NOT(ISERROR(T47))*'FValue75-90'!T47</f>
        <v>0</v>
      </c>
      <c r="U88" s="27">
        <f>NOT(ISERROR(U47))*'FValue75-90'!U47</f>
        <v>0</v>
      </c>
      <c r="V88" s="27">
        <f>NOT(ISERROR(V47))*'FValue75-90'!V47</f>
        <v>3552</v>
      </c>
      <c r="W88" s="27">
        <f>NOT(ISERROR(W47))*'FValue75-90'!W47</f>
        <v>14048</v>
      </c>
      <c r="X88" s="27">
        <f>NOT(ISERROR(X47))*'FValue75-90'!X47</f>
        <v>0</v>
      </c>
      <c r="Y88" s="27">
        <f>NOT(ISERROR(Y47))*'FValue75-90'!Y44</f>
        <v>0</v>
      </c>
      <c r="Z88" s="27">
        <f>NOT(ISERROR(Z47))*'FValue75-90'!Z44</f>
        <v>0</v>
      </c>
    </row>
    <row r="89" spans="1:26" ht="12">
      <c r="A89" s="43" t="s">
        <v>206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8">
        <f>SUM(L52:L88)</f>
        <v>64691</v>
      </c>
      <c r="M89" s="48">
        <f>SUM(M52:M88)</f>
        <v>85498</v>
      </c>
      <c r="N89" s="48">
        <f>SUM(N52:N88)</f>
        <v>118364</v>
      </c>
      <c r="O89" s="48">
        <f>SUM(O52:O88)</f>
        <v>159078</v>
      </c>
      <c r="P89" s="48">
        <f>SUM(P52:P88)</f>
        <v>161283</v>
      </c>
      <c r="Q89" s="48">
        <f>SUM(Q52:Q88)</f>
        <v>170756</v>
      </c>
      <c r="R89" s="48">
        <f>SUM(R52:R88)</f>
        <v>176288</v>
      </c>
      <c r="S89" s="48">
        <f>SUM(S52:S88)</f>
        <v>167431</v>
      </c>
      <c r="T89" s="48">
        <f>SUM(T52:T88)</f>
        <v>163495</v>
      </c>
      <c r="U89" s="48">
        <f>SUM(U52:U88)</f>
        <v>167343</v>
      </c>
      <c r="V89" s="48">
        <f>SUM(V52:V88)</f>
        <v>209569</v>
      </c>
      <c r="W89" s="48">
        <f>SUM(W52:W88)</f>
        <v>292336</v>
      </c>
      <c r="X89" s="48">
        <f>SUM(X52:X88)</f>
        <v>287089.137</v>
      </c>
      <c r="Y89" s="48">
        <f>SUM(Y52:Y88)</f>
        <v>266357</v>
      </c>
      <c r="Z89" s="48">
        <f>SUM(Z52:Z88)</f>
        <v>285684</v>
      </c>
    </row>
    <row r="90" spans="1:26" ht="1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2:16" ht="12.75">
      <c r="L91" s="33"/>
      <c r="M91" s="33"/>
      <c r="N91" s="33"/>
      <c r="O91" s="33"/>
      <c r="P91" s="42" t="s">
        <v>207</v>
      </c>
    </row>
    <row r="92" spans="12:15" ht="12">
      <c r="L92" s="33"/>
      <c r="M92" s="33"/>
      <c r="N92" s="33"/>
      <c r="O92" s="33"/>
    </row>
    <row r="93" spans="12:15" ht="12">
      <c r="L93" s="33"/>
      <c r="M93" s="33"/>
      <c r="N93" s="33"/>
      <c r="O93" s="33"/>
    </row>
    <row r="94" spans="1:15" ht="12">
      <c r="A94" s="29" t="s">
        <v>121</v>
      </c>
      <c r="L94" s="33"/>
      <c r="M94" s="33"/>
      <c r="N94" s="33"/>
      <c r="O94" s="33"/>
    </row>
    <row r="95" spans="1:26" ht="12">
      <c r="A95" s="29" t="s">
        <v>122</v>
      </c>
      <c r="L95" s="27">
        <f>NOT(ISERROR(L11))*'FValue75-90'!K11</f>
        <v>160</v>
      </c>
      <c r="M95" s="27">
        <f>NOT(ISERROR(M11))*'FValue75-90'!L11</f>
        <v>310</v>
      </c>
      <c r="N95" s="27">
        <f>NOT(ISERROR(N11))*'FValue75-90'!M11</f>
        <v>279</v>
      </c>
      <c r="O95" s="27">
        <f>NOT(ISERROR(O11))*'FValue75-90'!N11</f>
        <v>255</v>
      </c>
      <c r="P95" s="27">
        <f>NOT(ISERROR(P11))*'FValue75-90'!O11</f>
        <v>345</v>
      </c>
      <c r="Q95" s="27">
        <f>NOT(ISERROR(Q11))*'FValue75-90'!P11</f>
        <v>393</v>
      </c>
      <c r="R95" s="27">
        <f>NOT(ISERROR(R11))*'FValue75-90'!Q11</f>
        <v>540</v>
      </c>
      <c r="S95" s="27">
        <f>NOT(ISERROR(S11))*'FValue75-90'!R11</f>
        <v>646</v>
      </c>
      <c r="T95" s="27">
        <f>NOT(ISERROR(T11))*'FValue75-90'!S11</f>
        <v>661</v>
      </c>
      <c r="U95" s="27">
        <f>NOT(ISERROR(U11))*'FValue75-90'!T11</f>
        <v>345</v>
      </c>
      <c r="V95" s="27">
        <f>NOT(ISERROR(V11))*'FValue75-90'!U11</f>
        <v>323</v>
      </c>
      <c r="W95" s="27">
        <f>NOT(ISERROR(W11))*'FValue75-90'!V11</f>
        <v>347</v>
      </c>
      <c r="X95" s="27">
        <f>NOT(ISERROR(X11))*'FValue75-90'!W11</f>
        <v>321</v>
      </c>
      <c r="Y95" s="27">
        <f>NOT(ISERROR(Y11))*'FValue75-90'!X11</f>
        <v>223</v>
      </c>
      <c r="Z95" s="27">
        <f>NOT(ISERROR(Z11))*'FValue75-90'!Y11</f>
        <v>239</v>
      </c>
    </row>
    <row r="96" spans="1:26" ht="12">
      <c r="A96" s="29" t="s">
        <v>123</v>
      </c>
      <c r="L96" s="27">
        <f>NOT(ISERROR(L12))*'FValue75-90'!K12</f>
        <v>14821</v>
      </c>
      <c r="M96" s="27">
        <f>NOT(ISERROR(M12))*'FValue75-90'!L12</f>
        <v>24515</v>
      </c>
      <c r="N96" s="27">
        <f>NOT(ISERROR(N12))*'FValue75-90'!M12</f>
        <v>34502</v>
      </c>
      <c r="O96" s="27">
        <f>NOT(ISERROR(O12))*'FValue75-90'!N12</f>
        <v>47472</v>
      </c>
      <c r="P96" s="27">
        <f>NOT(ISERROR(P12))*'FValue75-90'!O12</f>
        <v>63846</v>
      </c>
      <c r="Q96" s="27">
        <f>NOT(ISERROR(Q12))*'FValue75-90'!P12</f>
        <v>80813</v>
      </c>
      <c r="R96" s="27">
        <f>NOT(ISERROR(R12))*'FValue75-90'!Q12</f>
        <v>83496</v>
      </c>
      <c r="S96" s="27">
        <f>NOT(ISERROR(S12))*'FValue75-90'!R12</f>
        <v>101156</v>
      </c>
      <c r="T96" s="27">
        <f>NOT(ISERROR(T12))*'FValue75-90'!S12</f>
        <v>100310</v>
      </c>
      <c r="U96" s="27">
        <f>NOT(ISERROR(U12))*'FValue75-90'!T12</f>
        <v>93975</v>
      </c>
      <c r="V96" s="27">
        <f>NOT(ISERROR(V12))*'FValue75-90'!U12</f>
        <v>91632</v>
      </c>
      <c r="W96" s="27">
        <f>NOT(ISERROR(W12))*'FValue75-90'!V12</f>
        <v>107174</v>
      </c>
      <c r="X96" s="27">
        <f>NOT(ISERROR(X12))*'FValue75-90'!W12</f>
        <v>169464</v>
      </c>
      <c r="Y96" s="27">
        <f>NOT(ISERROR(Y12))*'FValue75-90'!X12</f>
        <v>136371</v>
      </c>
      <c r="Z96" s="27">
        <f>NOT(ISERROR(Z12))*'FValue75-90'!Y12</f>
        <v>119943</v>
      </c>
    </row>
    <row r="97" spans="1:26" ht="12">
      <c r="A97" s="29" t="s">
        <v>124</v>
      </c>
      <c r="L97" s="27">
        <f>NOT(ISERROR(L13))*'FValue75-90'!K13</f>
        <v>75</v>
      </c>
      <c r="M97" s="27">
        <f>NOT(ISERROR(M13))*'FValue75-90'!L13</f>
        <v>62</v>
      </c>
      <c r="N97" s="27">
        <f>NOT(ISERROR(N13))*'FValue75-90'!M13</f>
        <v>178</v>
      </c>
      <c r="O97" s="27">
        <f>NOT(ISERROR(O13))*'FValue75-90'!N13</f>
        <v>567</v>
      </c>
      <c r="P97" s="27">
        <f>NOT(ISERROR(P13))*'FValue75-90'!O13</f>
        <v>371</v>
      </c>
      <c r="Q97" s="27">
        <f>NOT(ISERROR(Q13))*'FValue75-90'!P13</f>
        <v>718</v>
      </c>
      <c r="R97" s="27">
        <f>NOT(ISERROR(R13))*'FValue75-90'!Q13</f>
        <v>1780</v>
      </c>
      <c r="S97" s="27">
        <f>NOT(ISERROR(S13))*'FValue75-90'!R13</f>
        <v>587</v>
      </c>
      <c r="T97" s="27">
        <f>NOT(ISERROR(T13))*'FValue75-90'!S13</f>
        <v>249</v>
      </c>
      <c r="U97" s="27">
        <f>NOT(ISERROR(U13))*'FValue75-90'!T13</f>
        <v>426</v>
      </c>
      <c r="V97" s="27">
        <f>NOT(ISERROR(V13))*'FValue75-90'!U13</f>
        <v>965</v>
      </c>
      <c r="W97" s="27">
        <f>NOT(ISERROR(W13))*'FValue75-90'!V13</f>
        <v>1891</v>
      </c>
      <c r="X97" s="27">
        <f>NOT(ISERROR(X13))*'FValue75-90'!W13</f>
        <v>1373</v>
      </c>
      <c r="Y97" s="27">
        <f>NOT(ISERROR(Y13))*'FValue75-90'!X13</f>
        <v>1997</v>
      </c>
      <c r="Z97" s="27">
        <f>NOT(ISERROR(Z13))*'FValue75-90'!Y13</f>
        <v>1380</v>
      </c>
    </row>
    <row r="98" spans="1:26" ht="12">
      <c r="A98" s="29" t="s">
        <v>125</v>
      </c>
      <c r="L98" s="27">
        <f>NOT(ISERROR(L14))*'FValue75-90'!K14</f>
        <v>375</v>
      </c>
      <c r="M98" s="27">
        <f>NOT(ISERROR(M14))*'FValue75-90'!L14</f>
        <v>306</v>
      </c>
      <c r="N98" s="27">
        <f>NOT(ISERROR(N14))*'FValue75-90'!M14</f>
        <v>431</v>
      </c>
      <c r="O98" s="27">
        <f>NOT(ISERROR(O14))*'FValue75-90'!N14</f>
        <v>367</v>
      </c>
      <c r="P98" s="27">
        <f>NOT(ISERROR(P14))*'FValue75-90'!O14</f>
        <v>475</v>
      </c>
      <c r="Q98" s="27">
        <f>NOT(ISERROR(Q14))*'FValue75-90'!P14</f>
        <v>438</v>
      </c>
      <c r="R98" s="27">
        <f>NOT(ISERROR(R14))*'FValue75-90'!Q14</f>
        <v>362</v>
      </c>
      <c r="S98" s="27">
        <f>NOT(ISERROR(S14))*'FValue75-90'!R14</f>
        <v>690</v>
      </c>
      <c r="T98" s="27">
        <f>NOT(ISERROR(T14))*'FValue75-90'!S14</f>
        <v>350</v>
      </c>
      <c r="U98" s="27">
        <f>NOT(ISERROR(U14))*'FValue75-90'!T14</f>
        <v>418</v>
      </c>
      <c r="V98" s="27">
        <f>NOT(ISERROR(V14))*'FValue75-90'!U14</f>
        <v>1484</v>
      </c>
      <c r="W98" s="27">
        <f>NOT(ISERROR(W14))*'FValue75-90'!V14</f>
        <v>2259</v>
      </c>
      <c r="X98" s="27">
        <f>NOT(ISERROR(X14))*'FValue75-90'!W14</f>
        <v>1115</v>
      </c>
      <c r="Y98" s="27">
        <f>NOT(ISERROR(Y14))*'FValue75-90'!X14</f>
        <v>632</v>
      </c>
      <c r="Z98" s="27">
        <f>NOT(ISERROR(Z14))*'FValue75-90'!Y14</f>
        <v>746</v>
      </c>
    </row>
    <row r="99" spans="1:26" ht="12">
      <c r="A99" s="29" t="s">
        <v>126</v>
      </c>
      <c r="L99" s="27">
        <f>NOT(ISERROR(L15))*'FValue75-90'!K15</f>
        <v>10499</v>
      </c>
      <c r="M99" s="27">
        <f>NOT(ISERROR(M15))*'FValue75-90'!L15</f>
        <v>14810</v>
      </c>
      <c r="N99" s="27">
        <f>NOT(ISERROR(N15))*'FValue75-90'!M15</f>
        <v>16523</v>
      </c>
      <c r="O99" s="27">
        <f>NOT(ISERROR(O15))*'FValue75-90'!N15</f>
        <v>17061</v>
      </c>
      <c r="P99" s="27">
        <f>NOT(ISERROR(P15))*'FValue75-90'!O15</f>
        <v>18698</v>
      </c>
      <c r="Q99" s="27">
        <f>NOT(ISERROR(Q15))*'FValue75-90'!P15</f>
        <v>18313</v>
      </c>
      <c r="R99" s="27">
        <f>NOT(ISERROR(R15))*'FValue75-90'!Q15</f>
        <v>20136</v>
      </c>
      <c r="S99" s="27">
        <f>NOT(ISERROR(S15))*'FValue75-90'!R15</f>
        <v>19252</v>
      </c>
      <c r="T99" s="27">
        <f>NOT(ISERROR(T15))*'FValue75-90'!S15</f>
        <v>14018</v>
      </c>
      <c r="U99" s="27">
        <f>NOT(ISERROR(U15))*'FValue75-90'!T15</f>
        <v>13879</v>
      </c>
      <c r="V99" s="27">
        <f>NOT(ISERROR(V15))*'FValue75-90'!U15</f>
        <v>15851</v>
      </c>
      <c r="W99" s="27">
        <f>NOT(ISERROR(W15))*'FValue75-90'!V15</f>
        <v>17803</v>
      </c>
      <c r="X99" s="27">
        <f>NOT(ISERROR(X15))*'FValue75-90'!W15</f>
        <v>21107</v>
      </c>
      <c r="Y99" s="27">
        <f>NOT(ISERROR(Y15))*'FValue75-90'!X15</f>
        <v>17308</v>
      </c>
      <c r="Z99" s="27">
        <f>NOT(ISERROR(Z15))*'FValue75-90'!Y15</f>
        <v>19639</v>
      </c>
    </row>
    <row r="100" spans="1:26" ht="12">
      <c r="A100" s="29" t="s">
        <v>127</v>
      </c>
      <c r="L100" s="27">
        <f>NOT(ISERROR(L16))*'FValue75-90'!K16</f>
        <v>4772</v>
      </c>
      <c r="M100" s="27">
        <f>NOT(ISERROR(M16))*'FValue75-90'!L16</f>
        <v>4827</v>
      </c>
      <c r="N100" s="27">
        <f>NOT(ISERROR(N16))*'FValue75-90'!M16</f>
        <v>4083</v>
      </c>
      <c r="O100" s="27">
        <f>NOT(ISERROR(O16))*'FValue75-90'!N16</f>
        <v>5361</v>
      </c>
      <c r="P100" s="27">
        <f>NOT(ISERROR(P16))*'FValue75-90'!O16</f>
        <v>5883</v>
      </c>
      <c r="Q100" s="27">
        <f>NOT(ISERROR(Q16))*'FValue75-90'!P16</f>
        <v>3252</v>
      </c>
      <c r="R100" s="27">
        <f>NOT(ISERROR(R16))*'FValue75-90'!Q16</f>
        <v>5739</v>
      </c>
      <c r="S100" s="27">
        <f>NOT(ISERROR(S16))*'FValue75-90'!R16</f>
        <v>4821</v>
      </c>
      <c r="T100" s="27">
        <f>NOT(ISERROR(T16))*'FValue75-90'!S16</f>
        <v>3363</v>
      </c>
      <c r="U100" s="27">
        <f>NOT(ISERROR(U16))*'FValue75-90'!T16</f>
        <v>3657</v>
      </c>
      <c r="V100" s="27">
        <f>NOT(ISERROR(V16))*'FValue75-90'!U16</f>
        <v>6107</v>
      </c>
      <c r="W100" s="27">
        <f>NOT(ISERROR(W16))*'FValue75-90'!V16</f>
        <v>7876</v>
      </c>
      <c r="X100" s="27">
        <f>NOT(ISERROR(X16))*'FValue75-90'!W16</f>
        <v>7461</v>
      </c>
      <c r="Y100" s="27">
        <f>NOT(ISERROR(Y16))*'FValue75-90'!X16</f>
        <v>5998</v>
      </c>
      <c r="Z100" s="27">
        <f>NOT(ISERROR(Z16))*'FValue75-90'!Y16</f>
        <v>4734</v>
      </c>
    </row>
    <row r="101" spans="1:26" ht="12">
      <c r="A101" s="29" t="s">
        <v>128</v>
      </c>
      <c r="L101" s="27">
        <f>NOT(ISERROR(L17))*'FValue75-90'!K17</f>
        <v>1181</v>
      </c>
      <c r="M101" s="27">
        <f>NOT(ISERROR(M17))*'FValue75-90'!L17</f>
        <v>1545</v>
      </c>
      <c r="N101" s="27">
        <f>NOT(ISERROR(N17))*'FValue75-90'!M17</f>
        <v>3536</v>
      </c>
      <c r="O101" s="27">
        <f>NOT(ISERROR(O17))*'FValue75-90'!N17</f>
        <v>5218</v>
      </c>
      <c r="P101" s="27">
        <f>NOT(ISERROR(P17))*'FValue75-90'!O17</f>
        <v>7292</v>
      </c>
      <c r="Q101" s="27">
        <f>NOT(ISERROR(Q17))*'FValue75-90'!P17</f>
        <v>7667</v>
      </c>
      <c r="R101" s="27">
        <f>NOT(ISERROR(R17))*'FValue75-90'!Q17</f>
        <v>6514</v>
      </c>
      <c r="S101" s="27">
        <f>NOT(ISERROR(S17))*'FValue75-90'!R17</f>
        <v>5048</v>
      </c>
      <c r="T101" s="27">
        <f>NOT(ISERROR(T17))*'FValue75-90'!S17</f>
        <v>5313</v>
      </c>
      <c r="U101" s="27">
        <f>NOT(ISERROR(U17))*'FValue75-90'!T17</f>
        <v>5821</v>
      </c>
      <c r="V101" s="27">
        <f>NOT(ISERROR(V17))*'FValue75-90'!U17</f>
        <v>4651</v>
      </c>
      <c r="W101" s="27">
        <f>NOT(ISERROR(W17))*'FValue75-90'!V17</f>
        <v>4667</v>
      </c>
      <c r="X101" s="27">
        <f>NOT(ISERROR(X17))*'FValue75-90'!W17</f>
        <v>12911</v>
      </c>
      <c r="Y101" s="27">
        <f>NOT(ISERROR(Y17))*'FValue75-90'!X17</f>
        <v>4010</v>
      </c>
      <c r="Z101" s="27">
        <f>NOT(ISERROR(Z17))*'FValue75-90'!Y17</f>
        <v>7613</v>
      </c>
    </row>
    <row r="102" spans="1:26" ht="12">
      <c r="A102" s="29" t="s">
        <v>129</v>
      </c>
      <c r="L102" s="27">
        <f>NOT(ISERROR(L18))*'FValue75-90'!K18</f>
        <v>74</v>
      </c>
      <c r="M102" s="27">
        <f>NOT(ISERROR(M18))*'FValue75-90'!L18</f>
        <v>72</v>
      </c>
      <c r="N102" s="27">
        <f>NOT(ISERROR(N18))*'FValue75-90'!M18</f>
        <v>115</v>
      </c>
      <c r="O102" s="27">
        <f>NOT(ISERROR(O18))*'FValue75-90'!N18</f>
        <v>131</v>
      </c>
      <c r="P102" s="27">
        <f>NOT(ISERROR(P18))*'FValue75-90'!O18</f>
        <v>136</v>
      </c>
      <c r="Q102" s="27">
        <f>NOT(ISERROR(Q18))*'FValue75-90'!P18</f>
        <v>108</v>
      </c>
      <c r="R102" s="27">
        <f>NOT(ISERROR(R18))*'FValue75-90'!Q18</f>
        <v>138</v>
      </c>
      <c r="S102" s="27">
        <f>NOT(ISERROR(S18))*'FValue75-90'!R18</f>
        <v>112</v>
      </c>
      <c r="T102" s="27">
        <f>NOT(ISERROR(T18))*'FValue75-90'!S18</f>
        <v>61</v>
      </c>
      <c r="U102" s="27">
        <f>NOT(ISERROR(U18))*'FValue75-90'!T18</f>
        <v>82</v>
      </c>
      <c r="V102" s="27">
        <f>NOT(ISERROR(V18))*'FValue75-90'!U18</f>
        <v>132</v>
      </c>
      <c r="W102" s="27">
        <f>NOT(ISERROR(W18))*'FValue75-90'!V18</f>
        <v>462</v>
      </c>
      <c r="X102" s="27">
        <f>NOT(ISERROR(X18))*'FValue75-90'!W18</f>
        <v>226</v>
      </c>
      <c r="Y102" s="27">
        <f>NOT(ISERROR(Y18))*'FValue75-90'!X18</f>
        <v>81</v>
      </c>
      <c r="Z102" s="27">
        <f>NOT(ISERROR(Z18))*'FValue75-90'!Y18</f>
        <v>89</v>
      </c>
    </row>
    <row r="103" spans="1:26" ht="12">
      <c r="A103" s="29" t="s">
        <v>130</v>
      </c>
      <c r="L103" s="27">
        <f>NOT(ISERROR(L19))*'FValue75-90'!K19</f>
        <v>18</v>
      </c>
      <c r="M103" s="27">
        <f>NOT(ISERROR(M19))*'FValue75-90'!L19</f>
        <v>8</v>
      </c>
      <c r="N103" s="27">
        <f>NOT(ISERROR(N19))*'FValue75-90'!M19</f>
        <v>30</v>
      </c>
      <c r="O103" s="27">
        <f>NOT(ISERROR(O19))*'FValue75-90'!N19</f>
        <v>49</v>
      </c>
      <c r="P103" s="27">
        <f>NOT(ISERROR(P19))*'FValue75-90'!O19</f>
        <v>131</v>
      </c>
      <c r="Q103" s="27">
        <f>NOT(ISERROR(Q19))*'FValue75-90'!P19</f>
        <v>138</v>
      </c>
      <c r="R103" s="27">
        <f>NOT(ISERROR(R19))*'FValue75-90'!Q19</f>
        <v>172</v>
      </c>
      <c r="S103" s="27">
        <f>NOT(ISERROR(S19))*'FValue75-90'!R19</f>
        <v>180</v>
      </c>
      <c r="T103" s="27">
        <f>NOT(ISERROR(T19))*'FValue75-90'!S19</f>
        <v>178</v>
      </c>
      <c r="U103" s="27">
        <f>NOT(ISERROR(U19))*'FValue75-90'!T19</f>
        <v>182</v>
      </c>
      <c r="V103" s="27">
        <f>NOT(ISERROR(V19))*'FValue75-90'!U19</f>
        <v>366</v>
      </c>
      <c r="W103" s="27">
        <f>NOT(ISERROR(W19))*'FValue75-90'!V19</f>
        <v>1086</v>
      </c>
      <c r="X103" s="27">
        <f>NOT(ISERROR(X19))*'FValue75-90'!W19</f>
        <v>1017</v>
      </c>
      <c r="Y103" s="27">
        <f>NOT(ISERROR(Y19))*'FValue75-90'!X19</f>
        <v>651</v>
      </c>
      <c r="Z103" s="27">
        <f>NOT(ISERROR(Z19))*'FValue75-90'!Y19</f>
        <v>1069</v>
      </c>
    </row>
    <row r="104" spans="1:26" ht="12">
      <c r="A104" s="29" t="s">
        <v>131</v>
      </c>
      <c r="L104" s="27">
        <f>NOT(ISERROR(L20))*'FValue75-90'!K20</f>
        <v>0</v>
      </c>
      <c r="M104" s="27">
        <f>NOT(ISERROR(M20))*'FValue75-90'!L20</f>
        <v>0</v>
      </c>
      <c r="N104" s="27">
        <f>NOT(ISERROR(N20))*'FValue75-90'!M20</f>
        <v>0</v>
      </c>
      <c r="O104" s="27">
        <f>NOT(ISERROR(O20))*'FValue75-90'!N20</f>
        <v>0</v>
      </c>
      <c r="P104" s="27">
        <f>NOT(ISERROR(P20))*'FValue75-90'!O20</f>
        <v>0</v>
      </c>
      <c r="Q104" s="27">
        <f>NOT(ISERROR(Q20))*'FValue75-90'!P20</f>
        <v>0</v>
      </c>
      <c r="R104" s="27">
        <f>NOT(ISERROR(R20))*'FValue75-90'!Q20</f>
        <v>0</v>
      </c>
      <c r="S104" s="27">
        <f>NOT(ISERROR(S20))*'FValue75-90'!R20</f>
        <v>0</v>
      </c>
      <c r="T104" s="27">
        <f>NOT(ISERROR(T20))*'FValue75-90'!S20</f>
        <v>0</v>
      </c>
      <c r="U104" s="27">
        <f>NOT(ISERROR(U20))*'FValue75-90'!T20</f>
        <v>0</v>
      </c>
      <c r="V104" s="27">
        <f>NOT(ISERROR(V20))*'FValue75-90'!U20</f>
        <v>0</v>
      </c>
      <c r="W104" s="27">
        <f>NOT(ISERROR(W20))*'FValue75-90'!V20</f>
        <v>0</v>
      </c>
      <c r="X104" s="27">
        <f>NOT(ISERROR(X20))*'FValue75-90'!W20</f>
        <v>0</v>
      </c>
      <c r="Y104" s="27">
        <f>NOT(ISERROR(Y20))*'FValue75-90'!X20</f>
        <v>0</v>
      </c>
      <c r="Z104" s="27">
        <f>NOT(ISERROR(Z20))*'FValue75-90'!Y20</f>
        <v>0</v>
      </c>
    </row>
    <row r="105" spans="1:26" ht="12">
      <c r="A105" s="29" t="s">
        <v>132</v>
      </c>
      <c r="L105" s="27">
        <f>NOT(ISERROR(L21))*'FValue75-90'!K21</f>
        <v>0</v>
      </c>
      <c r="M105" s="27">
        <f>NOT(ISERROR(M21))*'FValue75-90'!L21</f>
        <v>1</v>
      </c>
      <c r="N105" s="27">
        <f>NOT(ISERROR(N21))*'FValue75-90'!M21</f>
        <v>1</v>
      </c>
      <c r="O105" s="27">
        <f>NOT(ISERROR(O21))*'FValue75-90'!N21</f>
        <v>9</v>
      </c>
      <c r="P105" s="27">
        <f>NOT(ISERROR(P21))*'FValue75-90'!O21</f>
        <v>8</v>
      </c>
      <c r="Q105" s="27">
        <f>NOT(ISERROR(Q21))*'FValue75-90'!P21</f>
        <v>2</v>
      </c>
      <c r="R105" s="27">
        <f>NOT(ISERROR(R21))*'FValue75-90'!Q21</f>
        <v>6</v>
      </c>
      <c r="S105" s="27">
        <f>NOT(ISERROR(S21))*'FValue75-90'!R21</f>
        <v>1</v>
      </c>
      <c r="T105" s="27">
        <f>NOT(ISERROR(T21))*'FValue75-90'!S21</f>
        <v>1</v>
      </c>
      <c r="U105" s="27">
        <f>NOT(ISERROR(U21))*'FValue75-90'!T21</f>
        <v>1</v>
      </c>
      <c r="V105" s="27">
        <f>NOT(ISERROR(V21))*'FValue75-90'!U21</f>
        <v>4</v>
      </c>
      <c r="W105" s="27">
        <f>NOT(ISERROR(W21))*'FValue75-90'!V21</f>
        <v>13</v>
      </c>
      <c r="X105" s="27">
        <f>NOT(ISERROR(X21))*'FValue75-90'!W21</f>
        <v>39</v>
      </c>
      <c r="Y105" s="27">
        <f>NOT(ISERROR(Y21))*'FValue75-90'!X21</f>
        <v>6</v>
      </c>
      <c r="Z105" s="27">
        <f>NOT(ISERROR(Z21))*'FValue75-90'!Y21</f>
        <v>7</v>
      </c>
    </row>
    <row r="106" ht="12">
      <c r="A106" s="29" t="s">
        <v>133</v>
      </c>
    </row>
    <row r="107" spans="1:26" ht="12">
      <c r="A107" s="29" t="s">
        <v>134</v>
      </c>
      <c r="L107" s="27">
        <f>NOT(ISERROR(L23))*'FValue75-90'!K23</f>
        <v>130</v>
      </c>
      <c r="M107" s="27">
        <f>NOT(ISERROR(M23))*'FValue75-90'!L23</f>
        <v>286</v>
      </c>
      <c r="N107" s="27">
        <f>NOT(ISERROR(N23))*'FValue75-90'!M23</f>
        <v>588</v>
      </c>
      <c r="O107" s="27">
        <f>NOT(ISERROR(O23))*'FValue75-90'!N23</f>
        <v>1122</v>
      </c>
      <c r="P107" s="27">
        <f>NOT(ISERROR(P23))*'FValue75-90'!O23</f>
        <v>1960</v>
      </c>
      <c r="Q107" s="27">
        <f>NOT(ISERROR(Q23))*'FValue75-90'!P23</f>
        <v>3217</v>
      </c>
      <c r="R107" s="27">
        <f>NOT(ISERROR(R23))*'FValue75-90'!Q23</f>
        <v>4750</v>
      </c>
      <c r="S107" s="27">
        <f>NOT(ISERROR(S23))*'FValue75-90'!R23</f>
        <v>6932</v>
      </c>
      <c r="T107" s="27">
        <f>NOT(ISERROR(T23))*'FValue75-90'!S23</f>
        <v>5606</v>
      </c>
      <c r="U107" s="27">
        <f>NOT(ISERROR(U23))*'FValue75-90'!T23</f>
        <v>9710</v>
      </c>
      <c r="V107" s="27">
        <f>NOT(ISERROR(V23))*'FValue75-90'!U23</f>
        <v>6058</v>
      </c>
      <c r="W107" s="27">
        <f>NOT(ISERROR(W23))*'FValue75-90'!V23</f>
        <v>20328</v>
      </c>
      <c r="X107" s="27">
        <f>NOT(ISERROR(X23))*'FValue75-90'!W23</f>
        <v>7013</v>
      </c>
      <c r="Y107" s="27">
        <f>NOT(ISERROR(Y23))*'FValue75-90'!X23</f>
        <v>25440</v>
      </c>
      <c r="Z107" s="27">
        <f>NOT(ISERROR(Z23))*'FValue75-90'!Y23</f>
        <v>19101</v>
      </c>
    </row>
    <row r="108" spans="1:26" ht="12">
      <c r="A108" s="29" t="s">
        <v>135</v>
      </c>
      <c r="L108" s="27">
        <f>NOT(ISERROR(L24))*'FValue75-90'!K24</f>
        <v>3010</v>
      </c>
      <c r="M108" s="27">
        <f>NOT(ISERROR(M24))*'FValue75-90'!L24</f>
        <v>3815</v>
      </c>
      <c r="N108" s="27">
        <f>NOT(ISERROR(N24))*'FValue75-90'!M24</f>
        <v>5015</v>
      </c>
      <c r="O108" s="27">
        <f>NOT(ISERROR(O24))*'FValue75-90'!N24</f>
        <v>8451</v>
      </c>
      <c r="P108" s="27">
        <f>NOT(ISERROR(P24))*'FValue75-90'!O24</f>
        <v>12229</v>
      </c>
      <c r="Q108" s="27">
        <f>NOT(ISERROR(Q24))*'FValue75-90'!P24</f>
        <v>10830</v>
      </c>
      <c r="R108" s="27">
        <f>NOT(ISERROR(R24))*'FValue75-90'!Q24</f>
        <v>5376</v>
      </c>
      <c r="S108" s="27">
        <f>NOT(ISERROR(S24))*'FValue75-90'!R24</f>
        <v>2893</v>
      </c>
      <c r="T108" s="27">
        <f>NOT(ISERROR(T24))*'FValue75-90'!S24</f>
        <v>1987</v>
      </c>
      <c r="U108" s="27">
        <f>NOT(ISERROR(U24))*'FValue75-90'!T24</f>
        <v>1991</v>
      </c>
      <c r="V108" s="27">
        <f>NOT(ISERROR(V24))*'FValue75-90'!U24</f>
        <v>1419</v>
      </c>
      <c r="W108" s="27">
        <f>NOT(ISERROR(W24))*'FValue75-90'!V24</f>
        <v>2247</v>
      </c>
      <c r="X108" s="27">
        <f>NOT(ISERROR(X24))*'FValue75-90'!W24</f>
        <v>4713</v>
      </c>
      <c r="Y108" s="27">
        <f>NOT(ISERROR(Y24))*'FValue75-90'!X24</f>
        <v>4776</v>
      </c>
      <c r="Z108" s="27">
        <f>NOT(ISERROR(Z24))*'FValue75-90'!Y24</f>
        <v>3573</v>
      </c>
    </row>
    <row r="109" spans="1:26" ht="12">
      <c r="A109" s="29" t="s">
        <v>136</v>
      </c>
      <c r="L109" s="27">
        <f>NOT(ISERROR(L25))*'FValue75-90'!K25</f>
        <v>330</v>
      </c>
      <c r="M109" s="27">
        <f>NOT(ISERROR(M25))*'FValue75-90'!L25</f>
        <v>453</v>
      </c>
      <c r="N109" s="27">
        <f>NOT(ISERROR(N25))*'FValue75-90'!M25</f>
        <v>482</v>
      </c>
      <c r="O109" s="27">
        <f>NOT(ISERROR(O25))*'FValue75-90'!N25</f>
        <v>1656</v>
      </c>
      <c r="P109" s="27">
        <f>NOT(ISERROR(P25))*'FValue75-90'!O25</f>
        <v>2360</v>
      </c>
      <c r="Q109" s="27">
        <f>NOT(ISERROR(Q25))*'FValue75-90'!P25</f>
        <v>1233</v>
      </c>
      <c r="R109" s="27">
        <f>NOT(ISERROR(R25))*'FValue75-90'!Q25</f>
        <v>1007</v>
      </c>
      <c r="S109" s="27">
        <f>NOT(ISERROR(S25))*'FValue75-90'!R25</f>
        <v>55</v>
      </c>
      <c r="T109" s="27">
        <f>NOT(ISERROR(T25))*'FValue75-90'!S25</f>
        <v>1827</v>
      </c>
      <c r="U109" s="27">
        <f>NOT(ISERROR(U25))*'FValue75-90'!T25</f>
        <v>846</v>
      </c>
      <c r="V109" s="27">
        <f>NOT(ISERROR(V25))*'FValue75-90'!U25</f>
        <v>1884</v>
      </c>
      <c r="W109" s="27">
        <f>NOT(ISERROR(W25))*'FValue75-90'!V25</f>
        <v>1574</v>
      </c>
      <c r="X109" s="27">
        <f>NOT(ISERROR(X25))*'FValue75-90'!W25</f>
        <v>2268</v>
      </c>
      <c r="Y109" s="27">
        <f>NOT(ISERROR(Y25))*'FValue75-90'!X25</f>
        <v>982</v>
      </c>
      <c r="Z109" s="27">
        <f>NOT(ISERROR(Z25))*'FValue75-90'!Y25</f>
        <v>962</v>
      </c>
    </row>
    <row r="110" spans="1:26" ht="12">
      <c r="A110" s="29" t="s">
        <v>137</v>
      </c>
      <c r="L110" s="27">
        <f>NOT(ISERROR(L26))*'FValue75-90'!K26</f>
        <v>3097</v>
      </c>
      <c r="M110" s="27">
        <f>NOT(ISERROR(M26))*'FValue75-90'!L26</f>
        <v>3632</v>
      </c>
      <c r="N110" s="27">
        <f>NOT(ISERROR(N26))*'FValue75-90'!M26</f>
        <v>4702</v>
      </c>
      <c r="O110" s="27">
        <f>NOT(ISERROR(O26))*'FValue75-90'!N26</f>
        <v>3496</v>
      </c>
      <c r="P110" s="27">
        <f>NOT(ISERROR(P26))*'FValue75-90'!O26</f>
        <v>3332</v>
      </c>
      <c r="Q110" s="27">
        <f>NOT(ISERROR(Q26))*'FValue75-90'!P26</f>
        <v>7452</v>
      </c>
      <c r="R110" s="27">
        <f>NOT(ISERROR(R26))*'FValue75-90'!Q26</f>
        <v>6691</v>
      </c>
      <c r="S110" s="27">
        <f>NOT(ISERROR(S26))*'FValue75-90'!R26</f>
        <v>4695</v>
      </c>
      <c r="T110" s="27">
        <f>NOT(ISERROR(T26))*'FValue75-90'!S26</f>
        <v>3554</v>
      </c>
      <c r="U110" s="27">
        <f>NOT(ISERROR(U26))*'FValue75-90'!T26</f>
        <v>2958</v>
      </c>
      <c r="V110" s="27">
        <f>NOT(ISERROR(V26))*'FValue75-90'!U26</f>
        <v>3692</v>
      </c>
      <c r="W110" s="27">
        <f>NOT(ISERROR(W26))*'FValue75-90'!V26</f>
        <v>4723</v>
      </c>
      <c r="X110" s="27">
        <f>NOT(ISERROR(X26))*'FValue75-90'!W26</f>
        <v>5610</v>
      </c>
      <c r="Y110" s="27">
        <f>NOT(ISERROR(Y26))*'FValue75-90'!X26</f>
        <v>4056</v>
      </c>
      <c r="Z110" s="27">
        <f>NOT(ISERROR(Z26))*'FValue75-90'!Y26</f>
        <v>3620</v>
      </c>
    </row>
    <row r="111" spans="1:26" ht="12">
      <c r="A111" s="29" t="s">
        <v>138</v>
      </c>
      <c r="L111" s="27">
        <f>NOT(ISERROR(L27))*'FValue75-90'!K27</f>
        <v>0</v>
      </c>
      <c r="M111" s="27">
        <f>NOT(ISERROR(M27))*'FValue75-90'!L27</f>
        <v>0</v>
      </c>
      <c r="N111" s="27">
        <f>NOT(ISERROR(N27))*'FValue75-90'!M27</f>
        <v>0</v>
      </c>
      <c r="O111" s="27">
        <f>NOT(ISERROR(O27))*'FValue75-90'!N27</f>
        <v>0</v>
      </c>
      <c r="P111" s="27">
        <f>NOT(ISERROR(P27))*'FValue75-90'!O27</f>
        <v>0</v>
      </c>
      <c r="Q111" s="27">
        <f>NOT(ISERROR(Q27))*'FValue75-90'!P27</f>
        <v>0</v>
      </c>
      <c r="R111" s="27">
        <f>NOT(ISERROR(R27))*'FValue75-90'!Q27</f>
        <v>0</v>
      </c>
      <c r="S111" s="27">
        <f>NOT(ISERROR(S27))*'FValue75-90'!R27</f>
        <v>0</v>
      </c>
      <c r="T111" s="27">
        <f>NOT(ISERROR(T27))*'FValue75-90'!S27</f>
        <v>0</v>
      </c>
      <c r="U111" s="27">
        <f>NOT(ISERROR(U27))*'FValue75-90'!T27</f>
        <v>0</v>
      </c>
      <c r="V111" s="27">
        <f>NOT(ISERROR(V27))*'FValue75-90'!U27</f>
        <v>0</v>
      </c>
      <c r="W111" s="27">
        <f>NOT(ISERROR(W27))*'FValue75-90'!V27</f>
        <v>0</v>
      </c>
      <c r="X111" s="27">
        <f>NOT(ISERROR(X27))*'FValue75-90'!W27</f>
        <v>337</v>
      </c>
      <c r="Y111" s="27">
        <f>NOT(ISERROR(Y27))*'FValue75-90'!X27</f>
        <v>1181</v>
      </c>
      <c r="Z111" s="27">
        <f>NOT(ISERROR(Z27))*'FValue75-90'!Y27</f>
        <v>2223</v>
      </c>
    </row>
    <row r="112" spans="1:20" ht="12">
      <c r="A112" s="29" t="s">
        <v>139</v>
      </c>
      <c r="L112" s="27">
        <f>NOT(ISERROR(L28))*'FValue75-90'!K28</f>
        <v>22</v>
      </c>
      <c r="M112" s="27">
        <f>NOT(ISERROR(M28))*'FValue75-90'!L28</f>
        <v>21</v>
      </c>
      <c r="N112" s="27">
        <f>NOT(ISERROR(N28))*'FValue75-90'!M28</f>
        <v>39</v>
      </c>
      <c r="O112" s="27">
        <f>NOT(ISERROR(O28))*'FValue75-90'!N28</f>
        <v>31</v>
      </c>
      <c r="P112" s="27">
        <f>NOT(ISERROR(P28))*'FValue75-90'!O28</f>
        <v>32</v>
      </c>
      <c r="Q112" s="27">
        <f>NOT(ISERROR(Q28))*'FValue75-90'!P28</f>
        <v>50</v>
      </c>
      <c r="R112" s="27">
        <f>NOT(ISERROR(R28))*'FValue75-90'!Q28</f>
        <v>27</v>
      </c>
      <c r="S112" s="27">
        <f>NOT(ISERROR(S28))*'FValue75-90'!R28</f>
        <v>21</v>
      </c>
      <c r="T112" s="27">
        <f>NOT(ISERROR(T28))*'FValue75-90'!S28</f>
        <v>0</v>
      </c>
    </row>
    <row r="113" spans="1:20" ht="12">
      <c r="A113" s="29" t="s">
        <v>140</v>
      </c>
      <c r="P113" s="27">
        <f>NOT(ISERROR(P29))*'FValue75-90'!O29</f>
        <v>188</v>
      </c>
      <c r="Q113" s="27">
        <f>NOT(ISERROR(Q29))*'FValue75-90'!P29</f>
        <v>182</v>
      </c>
      <c r="R113" s="27">
        <f>NOT(ISERROR(R29))*'FValue75-90'!Q29</f>
        <v>267</v>
      </c>
      <c r="S113" s="27">
        <f>NOT(ISERROR(S29))*'FValue75-90'!R29</f>
        <v>229</v>
      </c>
      <c r="T113" s="27">
        <f>NOT(ISERROR(T29))*'FValue75-90'!S29</f>
        <v>0</v>
      </c>
    </row>
    <row r="114" spans="1:24" ht="12">
      <c r="A114" s="29" t="s">
        <v>141</v>
      </c>
      <c r="T114" s="27">
        <f>NOT(ISERROR(T30))*'FValue75-90'!S30</f>
        <v>194</v>
      </c>
      <c r="U114" s="27">
        <f>NOT(ISERROR(U30))*'FValue75-90'!T30</f>
        <v>179</v>
      </c>
      <c r="V114" s="27">
        <f>NOT(ISERROR(V30))*'FValue75-90'!U30</f>
        <v>226</v>
      </c>
      <c r="W114" s="27">
        <f>NOT(ISERROR(W30))*'FValue75-90'!V30</f>
        <v>212</v>
      </c>
      <c r="X114" s="27">
        <f>NOT(ISERROR(X30))*'FValue75-90'!W30</f>
        <v>0</v>
      </c>
    </row>
    <row r="115" spans="1:24" ht="12">
      <c r="A115" s="29" t="s">
        <v>142</v>
      </c>
      <c r="P115" s="27">
        <f>NOT(ISERROR(P31))*'FValue75-90'!O31</f>
        <v>0</v>
      </c>
      <c r="Q115" s="27">
        <f>NOT(ISERROR(Q31))*'FValue75-90'!P31</f>
        <v>0</v>
      </c>
      <c r="R115" s="27">
        <f>NOT(ISERROR(R31))*'FValue75-90'!Q31</f>
        <v>0</v>
      </c>
      <c r="S115" s="27">
        <f>NOT(ISERROR(S31))*'FValue75-90'!R31</f>
        <v>0</v>
      </c>
      <c r="T115" s="27">
        <f>NOT(ISERROR(T31))*'FValue75-90'!S31</f>
        <v>0</v>
      </c>
      <c r="U115" s="27">
        <f>NOT(ISERROR(U31))*'FValue75-90'!T31</f>
        <v>144</v>
      </c>
      <c r="V115" s="27">
        <f>NOT(ISERROR(V31))*'FValue75-90'!U31</f>
        <v>0</v>
      </c>
      <c r="W115" s="27">
        <f>NOT(ISERROR(W31))*'FValue75-90'!V31</f>
        <v>0</v>
      </c>
      <c r="X115" s="27">
        <f>NOT(ISERROR(X31))*'FValue75-90'!W31</f>
        <v>0</v>
      </c>
    </row>
    <row r="116" spans="1:26" ht="12">
      <c r="A116" s="29" t="s">
        <v>143</v>
      </c>
      <c r="L116" s="27">
        <f>NOT(ISERROR(L32))*'FValue75-90'!K32</f>
        <v>3</v>
      </c>
      <c r="M116" s="27">
        <f>NOT(ISERROR(M32))*'FValue75-90'!L32</f>
        <v>6</v>
      </c>
      <c r="N116" s="27">
        <f>NOT(ISERROR(N32))*'FValue75-90'!M32</f>
        <v>11</v>
      </c>
      <c r="O116" s="27">
        <f>NOT(ISERROR(O32))*'FValue75-90'!N32</f>
        <v>10</v>
      </c>
      <c r="P116" s="27">
        <f>NOT(ISERROR(P32))*'FValue75-90'!O32</f>
        <v>19</v>
      </c>
      <c r="Q116" s="27">
        <f>NOT(ISERROR(Q32))*'FValue75-90'!P32</f>
        <v>85</v>
      </c>
      <c r="R116" s="27">
        <f>NOT(ISERROR(R32))*'FValue75-90'!Q32</f>
        <v>43</v>
      </c>
      <c r="S116" s="27">
        <f>NOT(ISERROR(S32))*'FValue75-90'!R32</f>
        <v>47</v>
      </c>
      <c r="T116" s="27">
        <f>NOT(ISERROR(T32))*'FValue75-90'!S32</f>
        <v>36</v>
      </c>
      <c r="U116" s="27">
        <f>NOT(ISERROR(U32))*'FValue75-90'!T32</f>
        <v>20</v>
      </c>
      <c r="V116" s="27">
        <f>NOT(ISERROR(V32))*'FValue75-90'!U32</f>
        <v>18</v>
      </c>
      <c r="W116" s="27">
        <f>NOT(ISERROR(W32))*'FValue75-90'!V32</f>
        <v>52</v>
      </c>
      <c r="X116" s="27">
        <f>NOT(ISERROR(X32))*'FValue75-90'!W32</f>
        <v>106</v>
      </c>
      <c r="Y116" s="27">
        <f>NOT(ISERROR(Y32))*'FValue75-90'!X32</f>
        <v>219</v>
      </c>
      <c r="Z116" s="27">
        <f>NOT(ISERROR(Z32))*'FValue75-90'!Y32</f>
        <v>308</v>
      </c>
    </row>
    <row r="117" spans="1:26" ht="12">
      <c r="A117" s="29" t="s">
        <v>144</v>
      </c>
      <c r="M117" s="27">
        <f>NOT(ISERROR(M33))*'FValue75-90'!L33</f>
        <v>24</v>
      </c>
      <c r="N117" s="27">
        <f>NOT(ISERROR(N33))*'FValue75-90'!M33</f>
        <v>68</v>
      </c>
      <c r="O117" s="27">
        <f>NOT(ISERROR(O33))*'FValue75-90'!N33</f>
        <v>103</v>
      </c>
      <c r="P117" s="27">
        <f>NOT(ISERROR(P33))*'FValue75-90'!O33</f>
        <v>95</v>
      </c>
      <c r="Q117" s="27">
        <f>NOT(ISERROR(Q33))*'FValue75-90'!P33</f>
        <v>101</v>
      </c>
      <c r="R117" s="27">
        <f>NOT(ISERROR(R33))*'FValue75-90'!Q33</f>
        <v>78</v>
      </c>
      <c r="S117" s="27">
        <f>NOT(ISERROR(S33))*'FValue75-90'!R33</f>
        <v>18</v>
      </c>
      <c r="T117" s="27">
        <f>NOT(ISERROR(T33))*'FValue75-90'!S33</f>
        <v>1</v>
      </c>
      <c r="U117" s="27">
        <f>NOT(ISERROR(U33))*'FValue75-90'!T33</f>
        <v>1</v>
      </c>
      <c r="V117" s="27">
        <f>NOT(ISERROR(V33))*'FValue75-90'!U33</f>
        <v>2</v>
      </c>
      <c r="W117" s="27">
        <f>NOT(ISERROR(W33))*'FValue75-90'!V33</f>
        <v>1</v>
      </c>
      <c r="X117" s="27">
        <f>NOT(ISERROR(X33))*'FValue75-90'!W33</f>
        <v>59</v>
      </c>
      <c r="Y117" s="27">
        <f>NOT(ISERROR(Y33))*'FValue75-90'!X33</f>
        <v>15</v>
      </c>
      <c r="Z117" s="27">
        <f>NOT(ISERROR(Z33))*'FValue75-90'!Y33</f>
        <v>2</v>
      </c>
    </row>
    <row r="118" spans="1:26" ht="12">
      <c r="A118" s="29" t="s">
        <v>145</v>
      </c>
      <c r="L118" s="27">
        <f>NOT(ISERROR(L34))*'FValue75-90'!K34</f>
        <v>15</v>
      </c>
      <c r="M118" s="27">
        <f>NOT(ISERROR(M34))*'FValue75-90'!L34</f>
        <v>12</v>
      </c>
      <c r="N118" s="27">
        <f>NOT(ISERROR(N34))*'FValue75-90'!M34</f>
        <v>12</v>
      </c>
      <c r="O118" s="27">
        <f>NOT(ISERROR(O34))*'FValue75-90'!N34</f>
        <v>8</v>
      </c>
      <c r="P118" s="27">
        <f>NOT(ISERROR(P34))*'FValue75-90'!O34</f>
        <v>7</v>
      </c>
      <c r="Q118" s="27">
        <f>NOT(ISERROR(Q34))*'FValue75-90'!P34</f>
        <v>6</v>
      </c>
      <c r="R118" s="27">
        <f>NOT(ISERROR(R34))*'FValue75-90'!Q34</f>
        <v>1</v>
      </c>
      <c r="S118" s="27">
        <f>NOT(ISERROR(S34))*'FValue75-90'!R34</f>
        <v>9</v>
      </c>
      <c r="T118" s="27">
        <f>NOT(ISERROR(T34))*'FValue75-90'!S34</f>
        <v>8</v>
      </c>
      <c r="U118" s="27">
        <f>NOT(ISERROR(U34))*'FValue75-90'!T34</f>
        <v>10</v>
      </c>
      <c r="V118" s="27">
        <f>NOT(ISERROR(V34))*'FValue75-90'!U34</f>
        <v>14</v>
      </c>
      <c r="W118" s="27">
        <f>NOT(ISERROR(W34))*'FValue75-90'!V34</f>
        <v>35</v>
      </c>
      <c r="X118" s="27">
        <f>NOT(ISERROR(X34))*'FValue75-90'!W34</f>
        <v>32</v>
      </c>
      <c r="Y118" s="27">
        <f>NOT(ISERROR(Y34))*'FValue75-90'!X34</f>
        <v>40</v>
      </c>
      <c r="Z118" s="27">
        <f>NOT(ISERROR(Z34))*'FValue75-90'!Y34</f>
        <v>40</v>
      </c>
    </row>
    <row r="119" spans="1:26" ht="12">
      <c r="A119" s="29" t="s">
        <v>132</v>
      </c>
      <c r="L119" s="27">
        <f>NOT(ISERROR(L35))*'FValue75-90'!K35</f>
        <v>42</v>
      </c>
      <c r="M119" s="27">
        <f>NOT(ISERROR(M35))*'FValue75-90'!L35</f>
        <v>69</v>
      </c>
      <c r="N119" s="27">
        <f>NOT(ISERROR(N35))*'FValue75-90'!M35</f>
        <v>130</v>
      </c>
      <c r="O119" s="27">
        <f>NOT(ISERROR(O35))*'FValue75-90'!N35</f>
        <v>195</v>
      </c>
      <c r="P119" s="27">
        <f>NOT(ISERROR(P35))*'FValue75-90'!O35</f>
        <v>241</v>
      </c>
      <c r="Q119" s="27">
        <f>NOT(ISERROR(Q35))*'FValue75-90'!P35</f>
        <v>97</v>
      </c>
      <c r="R119" s="27">
        <f>NOT(ISERROR(R35))*'FValue75-90'!Q35</f>
        <v>62</v>
      </c>
      <c r="S119" s="27">
        <f>NOT(ISERROR(S35))*'FValue75-90'!R35</f>
        <v>0</v>
      </c>
      <c r="T119" s="27">
        <f>NOT(ISERROR(T35))*'FValue75-90'!S35</f>
        <v>0</v>
      </c>
      <c r="U119" s="27">
        <f>NOT(ISERROR(U35))*'FValue75-90'!T35</f>
        <v>0</v>
      </c>
      <c r="V119" s="27">
        <f>NOT(ISERROR(V35))*'FValue75-90'!U35</f>
        <v>0</v>
      </c>
      <c r="W119" s="27">
        <f>NOT(ISERROR(W35))*'FValue75-90'!V35</f>
        <v>1</v>
      </c>
      <c r="X119" s="27">
        <f>NOT(ISERROR(X35))*'FValue75-90'!W35</f>
        <v>8</v>
      </c>
      <c r="Y119" s="27">
        <f>NOT(ISERROR(Y35))*'FValue75-90'!X35</f>
        <v>266</v>
      </c>
      <c r="Z119" s="27">
        <f>NOT(ISERROR(Z35))*'FValue75-90'!Y35</f>
        <v>311</v>
      </c>
    </row>
    <row r="120" ht="12">
      <c r="A120" s="29" t="s">
        <v>146</v>
      </c>
    </row>
    <row r="121" spans="1:26" ht="12">
      <c r="A121" s="29" t="s">
        <v>147</v>
      </c>
      <c r="L121" s="27">
        <f>NOT(ISERROR(L37))*'FValue75-90'!K37</f>
        <v>0</v>
      </c>
      <c r="M121" s="27">
        <f>NOT(ISERROR(M37))*'FValue75-90'!L37</f>
        <v>0</v>
      </c>
      <c r="N121" s="27">
        <f>NOT(ISERROR(N37))*'FValue75-90'!M37</f>
        <v>0</v>
      </c>
      <c r="O121" s="27">
        <f>NOT(ISERROR(O37))*'FValue75-90'!N37</f>
        <v>0</v>
      </c>
      <c r="P121" s="27">
        <f>NOT(ISERROR(P37))*'FValue75-90'!O37</f>
        <v>0</v>
      </c>
      <c r="Q121" s="27">
        <f>NOT(ISERROR(Q37))*'FValue75-90'!P37</f>
        <v>0</v>
      </c>
      <c r="R121" s="27">
        <f>NOT(ISERROR(R37))*'FValue75-90'!Q37</f>
        <v>0</v>
      </c>
      <c r="S121" s="27">
        <f>NOT(ISERROR(S37))*'FValue75-90'!R37</f>
        <v>0</v>
      </c>
      <c r="T121" s="27">
        <f>NOT(ISERROR(T37))*'FValue75-90'!S37</f>
        <v>0</v>
      </c>
      <c r="U121" s="27">
        <f>NOT(ISERROR(U37))*'FValue75-90'!T37</f>
        <v>0</v>
      </c>
      <c r="V121" s="27">
        <f>NOT(ISERROR(V37))*'FValue75-90'!U37</f>
        <v>0</v>
      </c>
      <c r="W121" s="27">
        <f>NOT(ISERROR(W37))*'FValue75-90'!V37</f>
        <v>5</v>
      </c>
      <c r="X121" s="27">
        <f>NOT(ISERROR(X37))*'FValue75-90'!W37</f>
        <v>4</v>
      </c>
      <c r="Y121" s="27">
        <f>NOT(ISERROR(Y37))*'FValue75-90'!X37</f>
        <v>1</v>
      </c>
      <c r="Z121" s="27">
        <f>NOT(ISERROR(Z37))*'FValue75-90'!Y37</f>
        <v>433</v>
      </c>
    </row>
    <row r="122" spans="1:26" ht="12">
      <c r="A122" s="29" t="s">
        <v>148</v>
      </c>
      <c r="L122" s="27">
        <f>NOT(ISERROR(L38))*'FValue75-90'!K38</f>
        <v>3913</v>
      </c>
      <c r="M122" s="27">
        <f>NOT(ISERROR(M38))*'FValue75-90'!L38</f>
        <v>5273</v>
      </c>
      <c r="N122" s="27">
        <f>NOT(ISERROR(N38))*'FValue75-90'!M38</f>
        <v>5696</v>
      </c>
      <c r="O122" s="27">
        <f>NOT(ISERROR(O38))*'FValue75-90'!N38</f>
        <v>9332</v>
      </c>
      <c r="P122" s="27">
        <f>NOT(ISERROR(P38))*'FValue75-90'!O38</f>
        <v>9098</v>
      </c>
      <c r="Q122" s="27">
        <f>NOT(ISERROR(Q38))*'FValue75-90'!P38</f>
        <v>9954</v>
      </c>
      <c r="R122" s="27">
        <f>NOT(ISERROR(R38))*'FValue75-90'!Q38</f>
        <v>10699</v>
      </c>
      <c r="S122" s="27">
        <f>NOT(ISERROR(S38))*'FValue75-90'!R38</f>
        <v>9857</v>
      </c>
      <c r="T122" s="27">
        <f>NOT(ISERROR(T38))*'FValue75-90'!S38</f>
        <v>11935</v>
      </c>
      <c r="U122" s="27">
        <f>NOT(ISERROR(U38))*'FValue75-90'!T38</f>
        <v>13798</v>
      </c>
      <c r="V122" s="27">
        <f>NOT(ISERROR(V38))*'FValue75-90'!U38</f>
        <v>17787</v>
      </c>
      <c r="W122" s="27">
        <f>NOT(ISERROR(W38))*'FValue75-90'!V38</f>
        <v>15473</v>
      </c>
      <c r="X122" s="27">
        <f>NOT(ISERROR(X38))*'FValue75-90'!W38</f>
        <v>15239</v>
      </c>
      <c r="Y122" s="27">
        <f>NOT(ISERROR(Y38))*'FValue75-90'!X38</f>
        <v>14269.045</v>
      </c>
      <c r="Z122" s="27">
        <f>NOT(ISERROR(Z38))*'FValue75-90'!Y38</f>
        <v>17933</v>
      </c>
    </row>
    <row r="123" spans="1:26" ht="12">
      <c r="A123" s="29" t="s">
        <v>149</v>
      </c>
      <c r="L123" s="27">
        <f>NOT(ISERROR(L39))*'FValue75-90'!K39</f>
        <v>2</v>
      </c>
      <c r="M123" s="27">
        <f>NOT(ISERROR(M39))*'FValue75-90'!L39</f>
        <v>11</v>
      </c>
      <c r="N123" s="27">
        <f>NOT(ISERROR(N39))*'FValue75-90'!M39</f>
        <v>44</v>
      </c>
      <c r="O123" s="27">
        <f>NOT(ISERROR(O39))*'FValue75-90'!N39</f>
        <v>67</v>
      </c>
      <c r="P123" s="27">
        <f>NOT(ISERROR(P39))*'FValue75-90'!O39</f>
        <v>433</v>
      </c>
      <c r="Q123" s="27">
        <f>NOT(ISERROR(Q39))*'FValue75-90'!P39</f>
        <v>970</v>
      </c>
      <c r="R123" s="27">
        <f>NOT(ISERROR(R39))*'FValue75-90'!Q39</f>
        <v>1520</v>
      </c>
      <c r="S123" s="27">
        <f>NOT(ISERROR(S39))*'FValue75-90'!R39</f>
        <v>823</v>
      </c>
      <c r="T123" s="27">
        <f>NOT(ISERROR(T39))*'FValue75-90'!S39</f>
        <v>903</v>
      </c>
      <c r="U123" s="27">
        <f>NOT(ISERROR(U39))*'FValue75-90'!T39</f>
        <v>3014</v>
      </c>
      <c r="V123" s="27">
        <f>NOT(ISERROR(V39))*'FValue75-90'!U39</f>
        <v>3531</v>
      </c>
      <c r="W123" s="27">
        <f>NOT(ISERROR(W39))*'FValue75-90'!V39</f>
        <v>2605</v>
      </c>
      <c r="X123" s="27">
        <f>NOT(ISERROR(X39))*'FValue75-90'!W39</f>
        <v>2080</v>
      </c>
      <c r="Y123" s="27">
        <f>NOT(ISERROR(Y39))*'FValue75-90'!X39</f>
        <v>2362</v>
      </c>
      <c r="Z123" s="27">
        <f>NOT(ISERROR(Z39))*'FValue75-90'!Y39</f>
        <v>661</v>
      </c>
    </row>
    <row r="124" spans="1:26" ht="12">
      <c r="A124" s="29" t="s">
        <v>150</v>
      </c>
      <c r="L124" s="27">
        <f>NOT(ISERROR(L40))*'FValue75-90'!K40</f>
        <v>278</v>
      </c>
      <c r="M124" s="27">
        <f>NOT(ISERROR(M40))*'FValue75-90'!L40</f>
        <v>889</v>
      </c>
      <c r="N124" s="27">
        <f>NOT(ISERROR(N40))*'FValue75-90'!M40</f>
        <v>3256</v>
      </c>
      <c r="O124" s="27">
        <f>NOT(ISERROR(O40))*'FValue75-90'!N40</f>
        <v>8104</v>
      </c>
      <c r="P124" s="27">
        <f>NOT(ISERROR(P40))*'FValue75-90'!O40</f>
        <v>19329</v>
      </c>
      <c r="Q124" s="27">
        <f>NOT(ISERROR(Q40))*'FValue75-90'!P40</f>
        <v>3284</v>
      </c>
      <c r="R124" s="27">
        <f>NOT(ISERROR(R40))*'FValue75-90'!Q40</f>
        <v>2504</v>
      </c>
      <c r="S124" s="27">
        <f>NOT(ISERROR(S40))*'FValue75-90'!R40</f>
        <v>2103</v>
      </c>
      <c r="T124" s="27">
        <f>NOT(ISERROR(T40))*'FValue75-90'!S40</f>
        <v>1</v>
      </c>
      <c r="U124" s="27">
        <f>NOT(ISERROR(U40))*'FValue75-90'!T40</f>
        <v>127</v>
      </c>
      <c r="V124" s="27">
        <f>NOT(ISERROR(V40))*'FValue75-90'!U40</f>
        <v>115</v>
      </c>
      <c r="W124" s="27">
        <f>NOT(ISERROR(W40))*'FValue75-90'!V40</f>
        <v>1</v>
      </c>
      <c r="X124" s="27">
        <f>NOT(ISERROR(X40))*'FValue75-90'!W40</f>
        <v>55</v>
      </c>
      <c r="Y124" s="27">
        <f>NOT(ISERROR(Y40))*'FValue75-90'!X40</f>
        <v>82.092</v>
      </c>
      <c r="Z124" s="27">
        <f>NOT(ISERROR(Z40))*'FValue75-90'!Y40</f>
        <v>719</v>
      </c>
    </row>
    <row r="125" spans="1:26" ht="12">
      <c r="A125" s="29" t="s">
        <v>151</v>
      </c>
      <c r="L125" s="27">
        <f>NOT(ISERROR(L41))*'FValue75-90'!K41</f>
        <v>497</v>
      </c>
      <c r="M125" s="27">
        <f>NOT(ISERROR(M41))*'FValue75-90'!L41</f>
        <v>886</v>
      </c>
      <c r="N125" s="27">
        <f>NOT(ISERROR(N41))*'FValue75-90'!M41</f>
        <v>1653</v>
      </c>
      <c r="O125" s="27">
        <f>NOT(ISERROR(O41))*'FValue75-90'!N41</f>
        <v>3837</v>
      </c>
      <c r="P125" s="27">
        <f>NOT(ISERROR(P41))*'FValue75-90'!O41</f>
        <v>6410</v>
      </c>
      <c r="Q125" s="27">
        <f>NOT(ISERROR(Q41))*'FValue75-90'!P41</f>
        <v>5257</v>
      </c>
      <c r="R125" s="27">
        <f>NOT(ISERROR(R41))*'FValue75-90'!Q41</f>
        <v>7668</v>
      </c>
      <c r="S125" s="27">
        <f>NOT(ISERROR(S41))*'FValue75-90'!R41</f>
        <v>8039</v>
      </c>
      <c r="T125" s="27">
        <f>NOT(ISERROR(T41))*'FValue75-90'!S41</f>
        <v>10413</v>
      </c>
      <c r="U125" s="27">
        <f>NOT(ISERROR(U41))*'FValue75-90'!T41</f>
        <v>6862</v>
      </c>
      <c r="V125" s="27">
        <f>NOT(ISERROR(V41))*'FValue75-90'!U41</f>
        <v>6880</v>
      </c>
      <c r="W125" s="27">
        <f>NOT(ISERROR(W41))*'FValue75-90'!V41</f>
        <v>10341</v>
      </c>
      <c r="X125" s="27">
        <f>NOT(ISERROR(X41))*'FValue75-90'!W41</f>
        <v>12617</v>
      </c>
      <c r="Y125" s="27">
        <f>NOT(ISERROR(Y41))*'FValue75-90'!X41</f>
        <v>21848</v>
      </c>
      <c r="Z125" s="27">
        <f>NOT(ISERROR(Z41))*'FValue75-90'!Y41</f>
        <v>10304</v>
      </c>
    </row>
    <row r="126" spans="1:26" ht="12">
      <c r="A126" s="29" t="s">
        <v>152</v>
      </c>
      <c r="L126" s="27">
        <f>NOT(ISERROR(L42))*'FValue75-90'!K42</f>
        <v>724</v>
      </c>
      <c r="M126" s="27">
        <f>NOT(ISERROR(M42))*'FValue75-90'!L42</f>
        <v>842</v>
      </c>
      <c r="N126" s="27">
        <f>NOT(ISERROR(N42))*'FValue75-90'!M42</f>
        <v>1825</v>
      </c>
      <c r="O126" s="27">
        <f>NOT(ISERROR(O42))*'FValue75-90'!N42</f>
        <v>2557</v>
      </c>
      <c r="P126" s="27">
        <f>NOT(ISERROR(P42))*'FValue75-90'!O42</f>
        <v>3270</v>
      </c>
      <c r="Q126" s="27">
        <f>NOT(ISERROR(Q42))*'FValue75-90'!P42</f>
        <v>2700</v>
      </c>
      <c r="R126" s="27">
        <f>NOT(ISERROR(R42))*'FValue75-90'!Q42</f>
        <v>6294</v>
      </c>
      <c r="S126" s="27">
        <f>NOT(ISERROR(S42))*'FValue75-90'!R42</f>
        <v>4095</v>
      </c>
      <c r="T126" s="27">
        <f>NOT(ISERROR(T42))*'FValue75-90'!S42</f>
        <v>4782</v>
      </c>
      <c r="U126" s="27">
        <f>NOT(ISERROR(U42))*'FValue75-90'!T42</f>
        <v>4059</v>
      </c>
      <c r="V126" s="27">
        <f>NOT(ISERROR(V42))*'FValue75-90'!U42</f>
        <v>4141</v>
      </c>
      <c r="W126" s="27">
        <f>NOT(ISERROR(W42))*'FValue75-90'!V42</f>
        <v>4847</v>
      </c>
      <c r="X126" s="27">
        <f>NOT(ISERROR(X42))*'FValue75-90'!W42</f>
        <v>13228</v>
      </c>
      <c r="Y126" s="27">
        <f>NOT(ISERROR(Y42))*'FValue75-90'!X42</f>
        <v>44248</v>
      </c>
      <c r="Z126" s="27">
        <f>NOT(ISERROR(Z42))*'FValue75-90'!Y42</f>
        <v>45378</v>
      </c>
    </row>
    <row r="127" spans="1:26" ht="12">
      <c r="A127" s="29" t="s">
        <v>132</v>
      </c>
      <c r="L127" s="27">
        <f>NOT(ISERROR(L43))*'FValue75-90'!K43</f>
        <v>0</v>
      </c>
      <c r="M127" s="27">
        <f>NOT(ISERROR(M43))*'FValue75-90'!L43</f>
        <v>0</v>
      </c>
      <c r="N127" s="27">
        <f>NOT(ISERROR(N43))*'FValue75-90'!M43</f>
        <v>0</v>
      </c>
      <c r="O127" s="27">
        <f>NOT(ISERROR(O43))*'FValue75-90'!N43</f>
        <v>0</v>
      </c>
      <c r="P127" s="27">
        <f>NOT(ISERROR(P43))*'FValue75-90'!O43</f>
        <v>0</v>
      </c>
      <c r="Q127" s="27">
        <f>NOT(ISERROR(Q43))*'FValue75-90'!P43</f>
        <v>0</v>
      </c>
      <c r="R127" s="27">
        <f>NOT(ISERROR(R43))*'FValue75-90'!Q43</f>
        <v>0</v>
      </c>
      <c r="S127" s="27">
        <f>NOT(ISERROR(S43))*'FValue75-90'!R43</f>
        <v>0</v>
      </c>
      <c r="T127" s="27">
        <f>NOT(ISERROR(T43))*'FValue75-90'!S43</f>
        <v>0</v>
      </c>
      <c r="U127" s="27">
        <f>NOT(ISERROR(U43))*'FValue75-90'!T43</f>
        <v>0</v>
      </c>
      <c r="V127" s="27">
        <f>NOT(ISERROR(V43))*'FValue75-90'!U43</f>
        <v>0</v>
      </c>
      <c r="W127" s="27">
        <f>NOT(ISERROR(W43))*'FValue75-90'!V43</f>
        <v>29</v>
      </c>
      <c r="X127" s="27">
        <f>NOT(ISERROR(X43))*'FValue75-90'!W43</f>
        <v>41</v>
      </c>
      <c r="Y127" s="27">
        <f>NOT(ISERROR(Y43))*'FValue75-90'!X43</f>
        <v>27</v>
      </c>
      <c r="Z127" s="27">
        <f>NOT(ISERROR(Z43))*'FValue75-90'!Y43</f>
        <v>56</v>
      </c>
    </row>
    <row r="128" spans="1:26" ht="12">
      <c r="A128" s="29" t="s">
        <v>153</v>
      </c>
      <c r="L128" s="27">
        <f>NOT(ISERROR(L44))*'FValue75-90'!K44</f>
        <v>115</v>
      </c>
      <c r="M128" s="27">
        <f>NOT(ISERROR(M44))*'FValue75-90'!L44</f>
        <v>544</v>
      </c>
      <c r="N128" s="27">
        <f>NOT(ISERROR(N44))*'FValue75-90'!M44</f>
        <v>543</v>
      </c>
      <c r="O128" s="27">
        <f>NOT(ISERROR(O44))*'FValue75-90'!N44</f>
        <v>776</v>
      </c>
      <c r="P128" s="27">
        <f>NOT(ISERROR(P44))*'FValue75-90'!O44</f>
        <v>860</v>
      </c>
      <c r="Q128" s="27">
        <f>NOT(ISERROR(Q44))*'FValue75-90'!P44</f>
        <v>701</v>
      </c>
      <c r="R128" s="27">
        <f>NOT(ISERROR(R44))*'FValue75-90'!Q44</f>
        <v>997</v>
      </c>
      <c r="S128" s="27">
        <f>NOT(ISERROR(S44))*'FValue75-90'!R44</f>
        <v>834</v>
      </c>
      <c r="T128" s="27">
        <f>NOT(ISERROR(T44))*'FValue75-90'!S44</f>
        <v>1059</v>
      </c>
      <c r="U128" s="27">
        <f>NOT(ISERROR(U44))*'FValue75-90'!T44</f>
        <v>0</v>
      </c>
      <c r="V128" s="27">
        <f>NOT(ISERROR(V44))*'FValue75-90'!U44</f>
        <v>0</v>
      </c>
      <c r="W128" s="27">
        <f>NOT(ISERROR(W44))*'FValue75-90'!V44</f>
        <v>0</v>
      </c>
      <c r="X128" s="27">
        <f>NOT(ISERROR(X44))*'FValue75-90'!W44</f>
        <v>0</v>
      </c>
      <c r="Y128" s="27">
        <f>NOT(ISERROR(Y44))*'FValue75-90'!X44</f>
        <v>4318</v>
      </c>
      <c r="Z128" s="27">
        <f>NOT(ISERROR(Z44))*'FValue75-90'!Y44</f>
        <v>4515</v>
      </c>
    </row>
    <row r="129" spans="1:26" ht="12">
      <c r="A129" s="29" t="s">
        <v>154</v>
      </c>
      <c r="L129" s="27">
        <f>NOT(ISERROR(L45))*'FValue75-90'!K45</f>
        <v>0</v>
      </c>
      <c r="M129" s="27">
        <f>NOT(ISERROR(M45))*'FValue75-90'!L45</f>
        <v>0</v>
      </c>
      <c r="N129" s="27">
        <f>NOT(ISERROR(N45))*'FValue75-90'!M45</f>
        <v>0</v>
      </c>
      <c r="O129" s="27">
        <f>NOT(ISERROR(O45))*'FValue75-90'!N45</f>
        <v>0</v>
      </c>
      <c r="P129" s="27">
        <f>NOT(ISERROR(P45))*'FValue75-90'!O45</f>
        <v>0</v>
      </c>
      <c r="Q129" s="27">
        <f>NOT(ISERROR(Q45))*'FValue75-90'!P45</f>
        <v>0</v>
      </c>
      <c r="R129" s="27">
        <f>NOT(ISERROR(R45))*'FValue75-90'!Q45</f>
        <v>0</v>
      </c>
      <c r="S129" s="27">
        <f>NOT(ISERROR(S45))*'FValue75-90'!R45</f>
        <v>0</v>
      </c>
      <c r="T129" s="27">
        <f>NOT(ISERROR(T45))*'FValue75-90'!S45</f>
        <v>0</v>
      </c>
      <c r="U129" s="27">
        <f>NOT(ISERROR(U45))*'FValue75-90'!T45</f>
        <v>0</v>
      </c>
      <c r="V129" s="27">
        <f>NOT(ISERROR(V45))*'FValue75-90'!U45</f>
        <v>0</v>
      </c>
      <c r="W129" s="27">
        <f>NOT(ISERROR(W45))*'FValue75-90'!V45</f>
        <v>0</v>
      </c>
      <c r="X129" s="27">
        <f>NOT(ISERROR(X45))*'FValue75-90'!W45</f>
        <v>0</v>
      </c>
      <c r="Y129" s="27">
        <f>NOT(ISERROR(Y45))*'FValue75-90'!X45</f>
        <v>0</v>
      </c>
      <c r="Z129" s="27">
        <f>NOT(ISERROR(Z45))*'FValue75-90'!Y45</f>
        <v>0</v>
      </c>
    </row>
    <row r="130" spans="1:26" ht="12">
      <c r="A130" s="29" t="s">
        <v>155</v>
      </c>
      <c r="L130" s="27">
        <f>NOT(ISERROR(L46))*'FValue75-90'!K46</f>
        <v>1417</v>
      </c>
      <c r="M130" s="27">
        <f>NOT(ISERROR(M46))*'FValue75-90'!L46</f>
        <v>1497</v>
      </c>
      <c r="N130" s="27">
        <f>NOT(ISERROR(N46))*'FValue75-90'!M46</f>
        <v>1756</v>
      </c>
      <c r="O130" s="27">
        <f>NOT(ISERROR(O46))*'FValue75-90'!N46</f>
        <v>2129</v>
      </c>
      <c r="P130" s="27">
        <f>NOT(ISERROR(P46))*'FValue75-90'!O46</f>
        <v>2218</v>
      </c>
      <c r="Q130" s="27">
        <f>NOT(ISERROR(Q46))*'FValue75-90'!P46</f>
        <v>3322</v>
      </c>
      <c r="R130" s="27">
        <f>NOT(ISERROR(R46))*'FValue75-90'!Q46</f>
        <v>3889</v>
      </c>
      <c r="S130" s="27">
        <f>NOT(ISERROR(S46))*'FValue75-90'!R46</f>
        <v>3101</v>
      </c>
      <c r="T130" s="27">
        <f>NOT(ISERROR(T46))*'FValue75-90'!S46</f>
        <v>621</v>
      </c>
      <c r="U130" s="27">
        <f>NOT(ISERROR(U46))*'FValue75-90'!T46</f>
        <v>0</v>
      </c>
      <c r="Y130" s="27">
        <f>NOT(ISERROR(Y46))*'FValue75-90'!X46</f>
        <v>686</v>
      </c>
      <c r="Z130" s="27">
        <f>NOT(ISERROR(Z46))*'FValue75-90'!Y46</f>
        <v>759</v>
      </c>
    </row>
    <row r="131" spans="1:26" ht="12">
      <c r="A131" s="29" t="s">
        <v>104</v>
      </c>
      <c r="L131" s="27">
        <f>NOT(ISERROR(L47))*'FValue75-90'!K47</f>
        <v>0</v>
      </c>
      <c r="M131" s="27">
        <f>NOT(ISERROR(M47))*'FValue75-90'!L47</f>
        <v>0</v>
      </c>
      <c r="N131" s="27">
        <f>NOT(ISERROR(N47))*'FValue75-90'!M47</f>
        <v>0</v>
      </c>
      <c r="O131" s="27">
        <f>NOT(ISERROR(O47))*'FValue75-90'!N47</f>
        <v>0</v>
      </c>
      <c r="P131" s="27">
        <f>NOT(ISERROR(P47))*'FValue75-90'!O47</f>
        <v>0</v>
      </c>
      <c r="Q131" s="27">
        <f>NOT(ISERROR(Q47))*'FValue75-90'!P47</f>
        <v>0</v>
      </c>
      <c r="R131" s="27">
        <f>NOT(ISERROR(R47))*'FValue75-90'!Q47</f>
        <v>0</v>
      </c>
      <c r="S131" s="27">
        <f>NOT(ISERROR(S47))*'FValue75-90'!R47</f>
        <v>0</v>
      </c>
      <c r="T131" s="27">
        <f>NOT(ISERROR(T47))*'FValue75-90'!S47</f>
        <v>0</v>
      </c>
      <c r="U131" s="27">
        <f>NOT(ISERROR(U47))*'FValue75-90'!T47</f>
        <v>0</v>
      </c>
      <c r="V131" s="27">
        <f>NOT(ISERROR(V47))*'FValue75-90'!U47</f>
        <v>1324</v>
      </c>
      <c r="W131" s="27">
        <f>NOT(ISERROR(W47))*'FValue75-90'!V47</f>
        <v>3552</v>
      </c>
      <c r="X131" s="27">
        <f>NOT(ISERROR(X47))*'FValue75-90'!W47</f>
        <v>0</v>
      </c>
      <c r="Y131" s="27">
        <f>NOT(ISERROR(Y47))*'FValue75-90'!X47</f>
        <v>0</v>
      </c>
      <c r="Z131" s="27">
        <f>NOT(ISERROR(Z47))*'FValue75-90'!Y47</f>
        <v>0</v>
      </c>
    </row>
    <row r="132" spans="1:26" ht="1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>
        <f>SUM(L95:L131)</f>
        <v>45570</v>
      </c>
      <c r="M132" s="43">
        <f>SUM(M95:M131)</f>
        <v>64716</v>
      </c>
      <c r="N132" s="43">
        <f>SUM(N95:N131)</f>
        <v>85498</v>
      </c>
      <c r="O132" s="43">
        <f>SUM(O95:O131)</f>
        <v>118364</v>
      </c>
      <c r="P132" s="43">
        <f>SUM(P95:P131)</f>
        <v>159266</v>
      </c>
      <c r="Q132" s="43">
        <f>SUM(Q95:Q131)</f>
        <v>161283</v>
      </c>
      <c r="R132" s="43">
        <f>SUM(R95:R131)</f>
        <v>170756</v>
      </c>
      <c r="S132" s="43">
        <f>SUM(S95:S131)</f>
        <v>176244</v>
      </c>
      <c r="T132" s="43">
        <f>SUM(T95:T131)</f>
        <v>167431</v>
      </c>
      <c r="U132" s="43">
        <f>SUM(U95:U131)</f>
        <v>162505</v>
      </c>
      <c r="V132" s="43">
        <f>SUM(V95:V131)</f>
        <v>168606</v>
      </c>
      <c r="W132" s="43">
        <f>SUM(W95:W131)</f>
        <v>209604</v>
      </c>
      <c r="X132" s="43">
        <f>SUM(X95:X131)</f>
        <v>278444</v>
      </c>
      <c r="Y132" s="43">
        <f>SUM(Y95:Y131)</f>
        <v>292093.137</v>
      </c>
      <c r="Z132" s="43">
        <f>SUM(Z95:Z131)</f>
        <v>266357</v>
      </c>
    </row>
    <row r="133" spans="1:26" ht="1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2.75">
      <c r="N134" s="42" t="s">
        <v>208</v>
      </c>
    </row>
    <row r="136" ht="12">
      <c r="A136" s="29" t="s">
        <v>121</v>
      </c>
    </row>
    <row r="137" spans="1:26" ht="12">
      <c r="A137" s="29" t="s">
        <v>122</v>
      </c>
      <c r="L137" s="27">
        <f>IF(ISERROR(L11),0,(L52/L$89+L95/L$132)*L11)</f>
        <v>0.00029786221442235403</v>
      </c>
      <c r="M137" s="27">
        <f>IF(ISERROR(M11),0,(M52/M$89+M95/M$132)*M11)</f>
        <v>0.0003994550393010066</v>
      </c>
      <c r="N137" s="27">
        <f>IF(ISERROR(N11),0,(N52/N$89+N95/N$132)*N11)</f>
        <v>0.00019102165431301665</v>
      </c>
      <c r="O137" s="27">
        <f>IF(ISERROR(O11),0,(O52/O$89+O95/O$132)*O11)</f>
        <v>0.00031619166408161127</v>
      </c>
      <c r="P137" s="27">
        <f>IF(ISERROR(P11),0,(P52/P$89+P95/P$132)*P11)</f>
        <v>0.00018865141766367678</v>
      </c>
      <c r="Q137" s="27">
        <f>IF(ISERROR(Q11),0,(Q52/Q$89+Q95/Q$132)*Q11)</f>
        <v>0.00015551798465857276</v>
      </c>
      <c r="R137" s="27">
        <f>IF(ISERROR(R11),0,(R52/R$89+R95/R$132)*R11)</f>
        <v>5.291951491960405E-05</v>
      </c>
      <c r="S137" s="27">
        <f>IF(ISERROR(S11),0,(S52/S$89+S95/S$132)*S11)</f>
        <v>-0.0001844485919919101</v>
      </c>
      <c r="T137" s="27">
        <f>IF(ISERROR(T11),0,(T52/T$89+T95/T$132)*T11)</f>
        <v>0.00020497777288452858</v>
      </c>
      <c r="U137" s="27">
        <f>IF(ISERROR(U11),0,(U52/U$89+U95/U$132)*U11)</f>
        <v>-0.00011598809112999743</v>
      </c>
      <c r="V137" s="27">
        <f>IF(ISERROR(V11),0,(V52/V$89+V95/V$132)*V11)</f>
        <v>9.687379202233931E-05</v>
      </c>
      <c r="W137" s="27">
        <f>IF(ISERROR(W11),0,(W52/W$89+W95/W$132)*W11)</f>
        <v>5.097530815126202E-05</v>
      </c>
      <c r="X137" s="27">
        <f>IF(ISERROR(X11),0,(X52/X$89+X95/X$132)*X11)</f>
        <v>3.425161543201992E-05</v>
      </c>
      <c r="Y137" s="27">
        <f>IF(ISERROR(Y11),0,(Y52/Y$89+Y95/Y$132)*Y11)</f>
        <v>-1.6791650716290095E-05</v>
      </c>
      <c r="Z137" s="27">
        <f>IF(ISERROR(Z11),0,(Z52/Z$89+Z95/Z$132)*Z11)</f>
        <v>1.3647397746695932E-05</v>
      </c>
    </row>
    <row r="138" spans="1:26" ht="12">
      <c r="A138" s="29" t="s">
        <v>123</v>
      </c>
      <c r="L138" s="27">
        <f>IF(ISERROR(L12),0,(L53/L$89+L96/L$132)*L12)</f>
        <v>0.021388843107936453</v>
      </c>
      <c r="M138" s="27">
        <f>IF(ISERROR(M12),0,(M53/M$89+M96/M$132)*M12)</f>
        <v>0.057684508172106345</v>
      </c>
      <c r="N138" s="27">
        <f>IF(ISERROR(N12),0,(N53/N$89+N96/N$132)*N12)</f>
        <v>0.04310065906176042</v>
      </c>
      <c r="O138" s="27">
        <f>IF(ISERROR(O12),0,(O53/O$89+O96/O$132)*O12)</f>
        <v>0.02466499505967405</v>
      </c>
      <c r="P138" s="27">
        <f>IF(ISERROR(P12),0,(P53/P$89+P96/P$132)*P12)</f>
        <v>0.03570380758734677</v>
      </c>
      <c r="Q138" s="27">
        <f>IF(ISERROR(Q12),0,(Q53/Q$89+Q96/Q$132)*Q12)</f>
        <v>0.02217018191378612</v>
      </c>
      <c r="R138" s="27">
        <f>IF(ISERROR(R12),0,(R53/R$89+R96/R$132)*R12)</f>
        <v>-0.006658691965051851</v>
      </c>
      <c r="S138" s="27">
        <f>IF(ISERROR(S12),0,(S53/S$89+S96/S$132)*S12)</f>
        <v>0.006900763186607896</v>
      </c>
      <c r="T138" s="27">
        <f>IF(ISERROR(T12),0,(T53/T$89+T96/T$132)*T12)</f>
        <v>0.0012291197505758416</v>
      </c>
      <c r="U138" s="27">
        <f>IF(ISERROR(U12),0,(U53/U$89+U96/U$132)*U12)</f>
        <v>-0.0033003429548268464</v>
      </c>
      <c r="V138" s="27">
        <f>IF(ISERROR(V12),0,(V53/V$89+V96/V$132)*V12)</f>
        <v>0.05204834395524377</v>
      </c>
      <c r="W138" s="27">
        <f>IF(ISERROR(W12),0,(W53/W$89+W96/W$132)*W12)</f>
        <v>0.22066487749936664</v>
      </c>
      <c r="X138" s="27">
        <f>IF(ISERROR(X12),0,(X53/X$89+X96/X$132)*X12)</f>
        <v>-0.12809169924893987</v>
      </c>
      <c r="Y138" s="27">
        <f>IF(ISERROR(Y12),0,(Y53/Y$89+Y96/Y$132)*Y12)</f>
        <v>-0.002166241280810968</v>
      </c>
      <c r="Z138" s="27">
        <f>IF(ISERROR(Z12),0,(Z53/Z$89+Z96/Z$132)*Z12)</f>
        <v>0.0727056323634578</v>
      </c>
    </row>
    <row r="139" spans="1:26" ht="12">
      <c r="A139" s="29" t="s">
        <v>124</v>
      </c>
      <c r="L139" s="27">
        <f>IF(ISERROR(L13),0,(L54/L$89+L97/L$132)*L13)</f>
        <v>-4.159994272372535E-05</v>
      </c>
      <c r="M139" s="27">
        <f>IF(ISERROR(M13),0,(M54/M$89+M97/M$132)*M13)</f>
        <v>7.296719688976605E-05</v>
      </c>
      <c r="N139" s="27">
        <f>IF(ISERROR(N13),0,(N54/N$89+N97/N$132)*N13)</f>
        <v>6.148728713024022E-06</v>
      </c>
      <c r="O139" s="27">
        <f>IF(ISERROR(O13),0,(O54/O$89+O97/O$132)*O13)</f>
        <v>0.00037830964293138436</v>
      </c>
      <c r="P139" s="27">
        <f>IF(ISERROR(P13),0,(P54/P$89+P97/P$132)*P13)</f>
        <v>1.8674705021743207E-05</v>
      </c>
      <c r="Q139" s="27">
        <f>IF(ISERROR(Q13),0,(Q54/Q$89+Q97/Q$132)*Q13)</f>
        <v>-0.0002201760410047674</v>
      </c>
      <c r="R139" s="27">
        <f>IF(ISERROR(R13),0,(R54/R$89+R97/R$132)*R13)</f>
        <v>0.0006495084423739639</v>
      </c>
      <c r="S139" s="27">
        <f>IF(ISERROR(S13),0,(S54/S$89+S97/S$132)*S13)</f>
        <v>0.00013976403230816947</v>
      </c>
      <c r="T139" s="27">
        <f>IF(ISERROR(T13),0,(T54/T$89+T97/T$132)*T13)</f>
        <v>-4.554195382986239E-05</v>
      </c>
      <c r="U139" s="27">
        <f>IF(ISERROR(U13),0,(U54/U$89+U97/U$132)*U13)</f>
        <v>-4.5968437844634956E-05</v>
      </c>
      <c r="V139" s="27">
        <f>IF(ISERROR(V13),0,(V54/V$89+V97/V$132)*V13)</f>
        <v>0.000292236727683061</v>
      </c>
      <c r="W139" s="27">
        <f>IF(ISERROR(W13),0,(W54/W$89+W97/W$132)*W13)</f>
        <v>0.0005942714180362084</v>
      </c>
      <c r="X139" s="27">
        <f>IF(ISERROR(X13),0,(X54/X$89+X97/X$132)*X13)</f>
        <v>-0.0002724942690622836</v>
      </c>
      <c r="Y139" s="27">
        <f>IF(ISERROR(Y13),0,(Y54/Y$89+Y97/Y$132)*Y13)</f>
        <v>3.2111676983967404E-05</v>
      </c>
      <c r="Z139" s="27">
        <f>IF(ISERROR(Z13),0,(Z54/Z$89+Z97/Z$132)*Z13)</f>
        <v>0.0007393057838893122</v>
      </c>
    </row>
    <row r="140" spans="1:26" ht="12">
      <c r="A140" s="29" t="s">
        <v>125</v>
      </c>
      <c r="L140" s="27">
        <f>IF(ISERROR(L14),0,(L55/L$89+L98/L$132)*L14)</f>
        <v>-0.0004720935413268068</v>
      </c>
      <c r="M140" s="27">
        <f>IF(ISERROR(M14),0,(M55/M$89+M98/M$132)*M14)</f>
        <v>-7.922765007378978E-05</v>
      </c>
      <c r="N140" s="27">
        <f>IF(ISERROR(N14),0,(N55/N$89+N98/N$132)*N14)</f>
        <v>0.0005828473586679209</v>
      </c>
      <c r="O140" s="27">
        <f>IF(ISERROR(O14),0,(O55/O$89+O98/O$132)*O14)</f>
        <v>0.0001339604370852873</v>
      </c>
      <c r="P140" s="27">
        <f>IF(ISERROR(P14),0,(P55/P$89+P98/P$132)*P14)</f>
        <v>0.00011806031820261904</v>
      </c>
      <c r="Q140" s="27">
        <f>IF(ISERROR(Q14),0,(Q55/Q$89+Q98/Q$132)*Q14)</f>
        <v>7.406687872254317E-05</v>
      </c>
      <c r="R140" s="27">
        <f>IF(ISERROR(R14),0,(R55/R$89+R98/R$132)*R14)</f>
        <v>4.780443090960197E-05</v>
      </c>
      <c r="S140" s="27">
        <f>IF(ISERROR(S14),0,(S55/S$89+S98/S$132)*S14)</f>
        <v>0.0004442847063629242</v>
      </c>
      <c r="T140" s="27">
        <f>IF(ISERROR(T14),0,(T55/T$89+T98/T$132)*T14)</f>
        <v>2.9055226223675256E-05</v>
      </c>
      <c r="U140" s="27">
        <f>IF(ISERROR(U14),0,(U55/U$89+U98/U$132)*U14)</f>
        <v>0.001111266692754341</v>
      </c>
      <c r="V140" s="27">
        <f>IF(ISERROR(V14),0,(V55/V$89+V98/V$132)*V14)</f>
        <v>0.0020801818108715374</v>
      </c>
      <c r="W140" s="27">
        <f>IF(ISERROR(W14),0,(W55/W$89+W98/W$132)*W14)</f>
        <v>-0.00060973407593654</v>
      </c>
      <c r="X140" s="27">
        <f>IF(ISERROR(X14),0,(X55/X$89+X98/X$132)*X14)</f>
        <v>0.0002198392088074968</v>
      </c>
      <c r="Y140" s="27">
        <f>IF(ISERROR(Y14),0,(Y55/Y$89+Y98/Y$132)*Y14)</f>
        <v>0.00034951814873261265</v>
      </c>
      <c r="Z140" s="27">
        <f>IF(ISERROR(Z14),0,(Z55/Z$89+Z98/Z$132)*Z14)</f>
        <v>-3.6467365864702414E-05</v>
      </c>
    </row>
    <row r="141" spans="1:26" ht="12">
      <c r="A141" s="29" t="s">
        <v>126</v>
      </c>
      <c r="L141" s="27">
        <f>IF(ISERROR(L15),0,(L56/L$89+L99/L$132)*L15)</f>
        <v>0.01861202731832909</v>
      </c>
      <c r="M141" s="27">
        <f>IF(ISERROR(M15),0,(M56/M$89+M99/M$132)*M15)</f>
        <v>0.02283447539094594</v>
      </c>
      <c r="N141" s="27">
        <f>IF(ISERROR(N15),0,(N56/N$89+N99/N$132)*N15)</f>
        <v>0.004702265821920989</v>
      </c>
      <c r="O141" s="27">
        <f>IF(ISERROR(O15),0,(O56/O$89+O99/O$132)*O15)</f>
        <v>0.010914967618815316</v>
      </c>
      <c r="P141" s="27">
        <f>IF(ISERROR(P15),0,(P56/P$89+P99/P$132)*P15)</f>
        <v>0.009753844854343203</v>
      </c>
      <c r="Q141" s="27">
        <f>IF(ISERROR(Q15),0,(Q56/Q$89+Q99/Q$132)*Q15)</f>
        <v>0.0005870434123195382</v>
      </c>
      <c r="R141" s="27">
        <f>IF(ISERROR(R15),0,(R56/R$89+R99/R$132)*R15)</f>
        <v>0.006702642029565945</v>
      </c>
      <c r="S141" s="27">
        <f>IF(ISERROR(S15),0,(S56/S$89+S99/S$132)*S15)</f>
        <v>-0.0007812780572497819</v>
      </c>
      <c r="T141" s="27">
        <f>IF(ISERROR(T15),0,(T56/T$89+T99/T$132)*T15)</f>
        <v>-0.00011911733148352142</v>
      </c>
      <c r="U141" s="27">
        <f>IF(ISERROR(U15),0,(U56/U$89+U99/U$132)*U15)</f>
        <v>-0.006697927791954121</v>
      </c>
      <c r="V141" s="27">
        <f>IF(ISERROR(V15),0,(V56/V$89+V99/V$132)*V15)</f>
        <v>0.009805628444885042</v>
      </c>
      <c r="W141" s="27">
        <f>IF(ISERROR(W15),0,(W56/W$89+W99/W$132)*W15)</f>
        <v>0.01239421973838031</v>
      </c>
      <c r="X141" s="27">
        <f>IF(ISERROR(X15),0,(X56/X$89+X99/X$132)*X15)</f>
        <v>0.0008236290936467774</v>
      </c>
      <c r="Y141" s="27">
        <f>IF(ISERROR(Y15),0,(Y56/Y$89+Y99/Y$132)*Y15)</f>
        <v>0.009867415203875074</v>
      </c>
      <c r="Z141" s="27">
        <f>IF(ISERROR(Z15),0,(Z56/Z$89+Z99/Z$132)*Z15)</f>
        <v>-0.000544100402129964</v>
      </c>
    </row>
    <row r="142" spans="1:26" ht="12">
      <c r="A142" s="29" t="s">
        <v>127</v>
      </c>
      <c r="L142" s="27">
        <f>IF(ISERROR(L16),0,(L57/L$89+L100/L$132)*L16)</f>
        <v>0.0025405027393455566</v>
      </c>
      <c r="M142" s="27">
        <f>IF(ISERROR(M16),0,(M57/M$89+M100/M$132)*M16)</f>
        <v>0.004616797001276152</v>
      </c>
      <c r="N142" s="27">
        <f>IF(ISERROR(N16),0,(N57/N$89+N100/N$132)*N16)</f>
        <v>0.001694103000821455</v>
      </c>
      <c r="O142" s="27">
        <f>IF(ISERROR(O16),0,(O57/O$89+O100/O$132)*O16)</f>
        <v>0.004230067264562544</v>
      </c>
      <c r="P142" s="27">
        <f>IF(ISERROR(P16),0,(P57/P$89+P100/P$132)*P16)</f>
        <v>0.0036021659913679682</v>
      </c>
      <c r="Q142" s="27">
        <f>IF(ISERROR(Q16),0,(Q57/Q$89+Q100/Q$132)*Q16)</f>
        <v>-0.00031971904828947755</v>
      </c>
      <c r="R142" s="27">
        <f>IF(ISERROR(R16),0,(R57/R$89+R100/R$132)*R16)</f>
        <v>0.0011717083315628373</v>
      </c>
      <c r="S142" s="27">
        <f>IF(ISERROR(S16),0,(S57/S$89+S100/S$132)*S16)</f>
        <v>0.000958827582049694</v>
      </c>
      <c r="T142" s="27">
        <f>IF(ISERROR(T16),0,(T57/T$89+T100/T$132)*T16)</f>
        <v>-0.0005923165671461983</v>
      </c>
      <c r="U142" s="27">
        <f>IF(ISERROR(U16),0,(U57/U$89+U100/U$132)*U16)</f>
        <v>0.003697893025031805</v>
      </c>
      <c r="V142" s="27">
        <f>IF(ISERROR(V16),0,(V57/V$89+V100/V$132)*V16)</f>
        <v>0.010605492995332465</v>
      </c>
      <c r="W142" s="27">
        <f>IF(ISERROR(W16),0,(W57/W$89+W100/W$132)*W16)</f>
        <v>0.002089604680837155</v>
      </c>
      <c r="X142" s="27">
        <f>IF(ISERROR(X16),0,(X57/X$89+X100/X$132)*X16)</f>
        <v>0.001471882581939137</v>
      </c>
      <c r="Y142" s="27">
        <f>IF(ISERROR(Y16),0,(Y57/Y$89+Y100/Y$132)*Y16)</f>
        <v>-0.0026630559240507484</v>
      </c>
      <c r="Z142" s="27">
        <f>IF(ISERROR(Z16),0,(Z57/Z$89+Z100/Z$132)*Z16)</f>
        <v>-0.0014123591150020569</v>
      </c>
    </row>
    <row r="143" spans="1:26" ht="12">
      <c r="A143" s="29" t="s">
        <v>128</v>
      </c>
      <c r="L143" s="27">
        <f>IF(ISERROR(L17),0,(L58/L$89+L101/L$132)*L17)</f>
        <v>0.0018051161380968712</v>
      </c>
      <c r="M143" s="27">
        <f>IF(ISERROR(M17),0,(M58/M$89+M101/M$132)*M17)</f>
        <v>0.004516813772506606</v>
      </c>
      <c r="N143" s="27">
        <f>IF(ISERROR(N17),0,(N58/N$89+N101/N$132)*N17)</f>
        <v>0.0034444678815820765</v>
      </c>
      <c r="O143" s="27">
        <f>IF(ISERROR(O17),0,(O58/O$89+O101/O$132)*O17)</f>
        <v>0.004065033384171046</v>
      </c>
      <c r="P143" s="27">
        <f>IF(ISERROR(P17),0,(P58/P$89+P101/P$132)*P17)</f>
        <v>0.0006182041502577715</v>
      </c>
      <c r="Q143" s="27">
        <f>IF(ISERROR(Q17),0,(Q58/Q$89+Q101/Q$132)*Q17)</f>
        <v>0.0052919791581241046</v>
      </c>
      <c r="R143" s="27">
        <f>IF(ISERROR(R17),0,(R58/R$89+R101/R$132)*R17)</f>
        <v>-0.0012559406095691535</v>
      </c>
      <c r="S143" s="27">
        <f>IF(ISERROR(S17),0,(S58/S$89+S101/S$132)*S17)</f>
        <v>0.0033270973980619005</v>
      </c>
      <c r="T143" s="27">
        <f>IF(ISERROR(T17),0,(T58/T$89+T101/T$132)*T17)</f>
        <v>0.0005870179205021005</v>
      </c>
      <c r="U143" s="27">
        <f>IF(ISERROR(U17),0,(U58/U$89+U101/U$132)*U17)</f>
        <v>0.0019206756577090321</v>
      </c>
      <c r="V143" s="27">
        <f>IF(ISERROR(V17),0,(V58/V$89+V101/V$132)*V17)</f>
        <v>0.005375364296452098</v>
      </c>
      <c r="W143" s="27">
        <f>IF(ISERROR(W17),0,(W58/W$89+W101/W$132)*W17)</f>
        <v>0.017575413358360346</v>
      </c>
      <c r="X143" s="27">
        <f>IF(ISERROR(X17),0,(X58/X$89+X101/X$132)*X17)</f>
        <v>-0.012904191191989567</v>
      </c>
      <c r="Y143" s="27">
        <f>IF(ISERROR(Y17),0,(Y58/Y$89+Y101/Y$132)*Y17)</f>
        <v>0.0058112224820457544</v>
      </c>
      <c r="Z143" s="27">
        <f>IF(ISERROR(Z17),0,(Z58/Z$89+Z101/Z$132)*Z17)</f>
        <v>0.008334599912463072</v>
      </c>
    </row>
    <row r="144" spans="1:26" ht="12">
      <c r="A144" s="29" t="s">
        <v>129</v>
      </c>
      <c r="L144" s="27">
        <f>IF(ISERROR(L18),0,(L59/L$89+L102/L$132)*L18)</f>
        <v>-4.430587211685086E-05</v>
      </c>
      <c r="M144" s="27">
        <f>IF(ISERROR(M18),0,(M59/M$89+M102/M$132)*M18)</f>
        <v>0.00011989130997884948</v>
      </c>
      <c r="N144" s="27">
        <f>IF(ISERROR(N18),0,(N59/N$89+N102/N$132)*N18)</f>
        <v>8.771587430238645E-05</v>
      </c>
      <c r="O144" s="27">
        <f>IF(ISERROR(O18),0,(O59/O$89+O102/O$132)*O18)</f>
        <v>1.3931800254007277E-05</v>
      </c>
      <c r="P144" s="27">
        <f>IF(ISERROR(P18),0,(P59/P$89+P102/P$132)*P18)</f>
        <v>4.691699523333681E-05</v>
      </c>
      <c r="Q144" s="27">
        <f>IF(ISERROR(Q18),0,(Q59/Q$89+Q102/Q$132)*Q18)</f>
        <v>2.4361627268995988E-05</v>
      </c>
      <c r="R144" s="27">
        <f>IF(ISERROR(R18),0,(R59/R$89+R102/R$132)*R18)</f>
        <v>4.561837650050979E-05</v>
      </c>
      <c r="S144" s="27">
        <f>IF(ISERROR(S18),0,(S59/S$89+S102/S$132)*S18)</f>
        <v>1.006463601857084E-05</v>
      </c>
      <c r="T144" s="27">
        <f>IF(ISERROR(T18),0,(T59/T$89+T102/T$132)*T18)</f>
        <v>-6.920609396923645E-06</v>
      </c>
      <c r="U144" s="27">
        <f>IF(ISERROR(U18),0,(U59/U$89+U102/U$132)*U18)</f>
        <v>0.00010492672700177091</v>
      </c>
      <c r="V144" s="27">
        <f>IF(ISERROR(V18),0,(V59/V$89+V102/V$132)*V18)</f>
        <v>0.0008546340082901893</v>
      </c>
      <c r="W144" s="27">
        <f>IF(ISERROR(W18),0,(W59/W$89+W102/W$132)*W18)</f>
        <v>-0.00027372340751187187</v>
      </c>
      <c r="X144" s="27">
        <f>IF(ISERROR(X18),0,(X59/X$89+X102/X$132)*X18)</f>
        <v>-0.00023190292120124357</v>
      </c>
      <c r="Y144" s="27">
        <f>IF(ISERROR(Y18),0,(Y59/Y$89+Y102/Y$132)*Y18)</f>
        <v>4.308268487401894E-05</v>
      </c>
      <c r="Z144" s="27">
        <f>IF(ISERROR(Z18),0,(Z59/Z$89+Z102/Z$132)*Z18)</f>
        <v>0.00013888926902535397</v>
      </c>
    </row>
    <row r="145" spans="1:26" ht="12">
      <c r="A145" s="29" t="s">
        <v>130</v>
      </c>
      <c r="L145" s="27">
        <f>IF(ISERROR(L19),0,(L60/L$89+L103/L$132)*L19)</f>
        <v>-8.386416368703972E-05</v>
      </c>
      <c r="M145" s="27">
        <f>IF(ISERROR(M19),0,(M60/M$89+M103/M$132)*M19)</f>
        <v>4.291968644359249E-05</v>
      </c>
      <c r="N145" s="27">
        <f>IF(ISERROR(N19),0,(N60/N$89+N103/N$132)*N19)</f>
        <v>1.8226747619328056E-05</v>
      </c>
      <c r="O145" s="27">
        <f>IF(ISERROR(O19),0,(O60/O$89+O103/O$132)*O19)</f>
        <v>0.00011761772447383877</v>
      </c>
      <c r="P145" s="27">
        <f>IF(ISERROR(P19),0,(P60/P$89+P103/P$132)*P19)</f>
        <v>-4.610091652955324E-05</v>
      </c>
      <c r="Q145" s="27">
        <f>IF(ISERROR(Q19),0,(Q60/Q$89+Q103/Q$132)*Q19)</f>
        <v>0.00015372850523204308</v>
      </c>
      <c r="R145" s="27">
        <f>IF(ISERROR(R19),0,(R60/R$89+R103/R$132)*R19)</f>
        <v>2.079691149473689E-05</v>
      </c>
      <c r="S145" s="27">
        <f>IF(ISERROR(S19),0,(S60/S$89+S103/S$132)*S19)</f>
        <v>-1.8583071410328085E-05</v>
      </c>
      <c r="T145" s="27">
        <f>IF(ISERROR(T19),0,(T60/T$89+T103/T$132)*T19)</f>
        <v>-0.00013370119857075962</v>
      </c>
      <c r="U145" s="27">
        <f>IF(ISERROR(U19),0,(U60/U$89+U103/U$132)*U19)</f>
        <v>7.302312303424697E-06</v>
      </c>
      <c r="V145" s="27">
        <f>IF(ISERROR(V19),0,(V60/V$89+V103/V$132)*V19)</f>
        <v>0.001002230939517472</v>
      </c>
      <c r="W145" s="27">
        <f>IF(ISERROR(W19),0,(W60/W$89+W103/W$132)*W19)</f>
        <v>0.0003058971685508724</v>
      </c>
      <c r="X145" s="27">
        <f>IF(ISERROR(X19),0,(X60/X$89+X103/X$132)*X19)</f>
        <v>-2.5950896973477573E-05</v>
      </c>
      <c r="Y145" s="27">
        <f>IF(ISERROR(Y19),0,(Y60/Y$89+Y103/Y$132)*Y19)</f>
        <v>0.001006323740880938</v>
      </c>
      <c r="Z145" s="27">
        <f>IF(ISERROR(Z19),0,(Z60/Z$89+Z103/Z$132)*Z19)</f>
        <v>0.00021450686444555897</v>
      </c>
    </row>
    <row r="146" spans="1:26" ht="12">
      <c r="A146" s="29" t="s">
        <v>131</v>
      </c>
      <c r="L146" s="27">
        <f>IF(ISERROR(L20),0,(L61/L$89+L104/L$132)*L20)</f>
        <v>0</v>
      </c>
      <c r="M146" s="27">
        <f>IF(ISERROR(M20),0,(M61/M$89+M104/M$132)*M20)</f>
        <v>0</v>
      </c>
      <c r="N146" s="27">
        <f>IF(ISERROR(N20),0,(N61/N$89+N104/N$132)*N20)</f>
        <v>0</v>
      </c>
      <c r="O146" s="27">
        <f>IF(ISERROR(O20),0,(O61/O$89+O104/O$132)*O20)</f>
        <v>0</v>
      </c>
      <c r="P146" s="27">
        <f>IF(ISERROR(P20),0,(P61/P$89+P104/P$132)*P20)</f>
        <v>0</v>
      </c>
      <c r="Q146" s="27">
        <f>IF(ISERROR(Q20),0,(Q61/Q$89+Q104/Q$132)*Q20)</f>
        <v>0</v>
      </c>
      <c r="R146" s="27">
        <f>IF(ISERROR(R20),0,(R61/R$89+R104/R$132)*R20)</f>
        <v>0</v>
      </c>
      <c r="S146" s="27">
        <f>IF(ISERROR(S20),0,(S61/S$89+S104/S$132)*S20)</f>
        <v>0</v>
      </c>
      <c r="T146" s="27">
        <f>IF(ISERROR(T20),0,(T61/T$89+T104/T$132)*T20)</f>
        <v>0</v>
      </c>
      <c r="U146" s="27">
        <f>IF(ISERROR(U20),0,(U61/U$89+U104/U$132)*U20)</f>
        <v>0</v>
      </c>
      <c r="V146" s="27">
        <f>IF(ISERROR(V20),0,(V61/V$89+V104/V$132)*V20)</f>
        <v>0</v>
      </c>
      <c r="W146" s="27">
        <f>IF(ISERROR(W20),0,(W61/W$89+W104/W$132)*W20)</f>
        <v>0</v>
      </c>
      <c r="X146" s="27">
        <f>IF(ISERROR(X20),0,(X61/X$89+X104/X$132)*X20)</f>
        <v>0</v>
      </c>
      <c r="Y146" s="27">
        <f>IF(ISERROR(Y20),0,(Y61/Y$89+Y104/Y$132)*Y20)</f>
        <v>0</v>
      </c>
      <c r="Z146" s="27">
        <f>IF(ISERROR(Z20),0,(Z61/Z$89+Z104/Z$132)*Z20)</f>
        <v>0</v>
      </c>
    </row>
    <row r="147" spans="1:26" ht="12">
      <c r="A147" s="29" t="s">
        <v>132</v>
      </c>
      <c r="L147" s="27">
        <f>IF(ISERROR(L21),0,(L62/L$89+L105/L$132)*L21)</f>
        <v>0</v>
      </c>
      <c r="M147" s="27">
        <f>IF(ISERROR(M21),0,(M62/M$89+M105/M$132)*M21)</f>
        <v>-4.985634895202267E-06</v>
      </c>
      <c r="N147" s="27">
        <f>IF(ISERROR(N21),0,(N62/N$89+N105/N$132)*N21)</f>
        <v>3.355131426934935E-06</v>
      </c>
      <c r="O147" s="27">
        <f>IF(ISERROR(O21),0,(O62/O$89+O105/O$132)*O21)</f>
        <v>8.968029815269437E-07</v>
      </c>
      <c r="P147" s="27">
        <f>IF(ISERROR(P21),0,(P62/P$89+P105/P$132)*P21)</f>
        <v>-6.3543930004952785E-06</v>
      </c>
      <c r="Q147" s="27">
        <f>IF(ISERROR(Q21),0,(Q62/Q$89+Q105/Q$132)*Q21)</f>
        <v>8.51488664617891E-07</v>
      </c>
      <c r="R147" s="27">
        <f>IF(ISERROR(R21),0,(R62/R$89+R105/R$132)*R21)</f>
        <v>7.279882680629586E-06</v>
      </c>
      <c r="S147" s="27">
        <f>IF(ISERROR(S21),0,(S62/S$89+S105/S$132)*S21)</f>
        <v>7.2587112735792615E-06</v>
      </c>
      <c r="T147" s="27">
        <f>IF(ISERROR(T21),0,(T62/T$89+T105/T$132)*T21)</f>
        <v>0</v>
      </c>
      <c r="U147" s="27">
        <f>IF(ISERROR(U21),0,(U62/U$89+U105/U$132)*U21)</f>
        <v>5.623199336198681E-06</v>
      </c>
      <c r="V147" s="27">
        <f>IF(ISERROR(V21),0,(V62/V$89+V105/V$132)*V21)</f>
        <v>2.210295377213384E-07</v>
      </c>
      <c r="W147" s="27">
        <f>IF(ISERROR(W21),0,(W62/W$89+W105/W$132)*W21)</f>
        <v>2.396887308433579E-05</v>
      </c>
      <c r="X147" s="27">
        <f>IF(ISERROR(X21),0,(X62/X$89+X105/X$132)*X21)</f>
        <v>-5.693338505635348E-05</v>
      </c>
      <c r="Y147" s="27">
        <f>IF(ISERROR(Y21),0,(Y62/Y$89+Y105/Y$132)*Y21)</f>
        <v>-2.715293810648257E-06</v>
      </c>
      <c r="Z147" s="27">
        <f>IF(ISERROR(Z21),0,(Z62/Z$89+Z105/Z$132)*Z21)</f>
        <v>0.00010469943724498529</v>
      </c>
    </row>
    <row r="148" spans="1:26" ht="12">
      <c r="A148" s="29" t="s">
        <v>133</v>
      </c>
      <c r="L148" s="27">
        <f>IF(ISERROR(L22),0,(L63/L$89+L106/L$132)*L22)</f>
        <v>0</v>
      </c>
      <c r="M148" s="27">
        <f>IF(ISERROR(M22),0,(M63/M$89+M106/M$132)*M22)</f>
        <v>0</v>
      </c>
      <c r="N148" s="27">
        <f>IF(ISERROR(N22),0,(N63/N$89+N106/N$132)*N22)</f>
        <v>0</v>
      </c>
      <c r="O148" s="27">
        <f>IF(ISERROR(O22),0,(O63/O$89+O106/O$132)*O22)</f>
        <v>0</v>
      </c>
      <c r="P148" s="27">
        <f>IF(ISERROR(P22),0,(P63/P$89+P106/P$132)*P22)</f>
        <v>0</v>
      </c>
      <c r="Q148" s="27">
        <f>IF(ISERROR(Q22),0,(Q63/Q$89+Q106/Q$132)*Q22)</f>
        <v>0</v>
      </c>
      <c r="R148" s="27">
        <f>IF(ISERROR(R22),0,(R63/R$89+R106/R$132)*R22)</f>
        <v>0</v>
      </c>
      <c r="S148" s="27">
        <f>IF(ISERROR(S22),0,(S63/S$89+S106/S$132)*S22)</f>
        <v>0</v>
      </c>
      <c r="T148" s="27">
        <f>IF(ISERROR(T22),0,(T63/T$89+T106/T$132)*T22)</f>
        <v>0</v>
      </c>
      <c r="U148" s="27">
        <f>IF(ISERROR(U22),0,(U63/U$89+U106/U$132)*U22)</f>
        <v>0</v>
      </c>
      <c r="V148" s="27">
        <f>IF(ISERROR(V22),0,(V63/V$89+V106/V$132)*V22)</f>
        <v>0</v>
      </c>
      <c r="W148" s="27">
        <f>IF(ISERROR(W22),0,(W63/W$89+W106/W$132)*W22)</f>
        <v>0</v>
      </c>
      <c r="X148" s="27">
        <f>IF(ISERROR(X22),0,(X63/X$89+X106/X$132)*X22)</f>
        <v>0</v>
      </c>
      <c r="Y148" s="27">
        <f>IF(ISERROR(Y22),0,(Y63/Y$89+Y106/Y$132)*Y22)</f>
        <v>0</v>
      </c>
      <c r="Z148" s="27">
        <f>IF(ISERROR(Z22),0,(Z63/Z$89+Z106/Z$132)*Z22)</f>
        <v>0</v>
      </c>
    </row>
    <row r="149" spans="1:26" ht="12">
      <c r="A149" s="29" t="s">
        <v>134</v>
      </c>
      <c r="L149" s="27">
        <f>IF(ISERROR(L23),0,(L64/L$89+L107/L$132)*L23)</f>
        <v>0.00015479890862955004</v>
      </c>
      <c r="M149" s="27">
        <f>IF(ISERROR(M23),0,(M64/M$89+M107/M$132)*M23)</f>
        <v>0.0018798316341916339</v>
      </c>
      <c r="N149" s="27">
        <f>IF(ISERROR(N23),0,(N64/N$89+N107/N$132)*N23)</f>
        <v>0.0024333593760506905</v>
      </c>
      <c r="O149" s="27">
        <f>IF(ISERROR(O23),0,(O64/O$89+O107/O$132)*O23)</f>
        <v>0.0050023257743351075</v>
      </c>
      <c r="P149" s="27">
        <f>IF(ISERROR(P23),0,(P64/P$89+P107/P$132)*P23)</f>
        <v>0.005602082208246683</v>
      </c>
      <c r="Q149" s="27">
        <f>IF(ISERROR(Q23),0,(Q64/Q$89+Q107/Q$132)*Q23)</f>
        <v>0.0013912771895134672</v>
      </c>
      <c r="R149" s="27">
        <f>IF(ISERROR(R23),0,(R64/R$89+R107/R$132)*R23)</f>
        <v>0.008069623277257305</v>
      </c>
      <c r="S149" s="27">
        <f>IF(ISERROR(S23),0,(S64/S$89+S107/S$132)*S23)</f>
        <v>-0.004896413568188095</v>
      </c>
      <c r="T149" s="27">
        <f>IF(ISERROR(T23),0,(T64/T$89+T107/T$132)*T23)</f>
        <v>0.007017169787958629</v>
      </c>
      <c r="U149" s="27">
        <f>IF(ISERROR(U23),0,(U64/U$89+U107/U$132)*U23)</f>
        <v>-0.011302935223937454</v>
      </c>
      <c r="V149" s="27">
        <f>IF(ISERROR(V23),0,(V64/V$89+V107/V$132)*V23)</f>
        <v>0.03388381760247805</v>
      </c>
      <c r="W149" s="27">
        <f>IF(ISERROR(W23),0,(W64/W$89+W107/W$132)*W23)</f>
        <v>-0.013555014276413568</v>
      </c>
      <c r="X149" s="27">
        <f>IF(ISERROR(X23),0,(X64/X$89+X107/X$132)*X23)</f>
        <v>0.009759581588528793</v>
      </c>
      <c r="Y149" s="27">
        <f>IF(ISERROR(Y23),0,(Y64/Y$89+Y107/Y$132)*Y23)</f>
        <v>-0.02142347828669672</v>
      </c>
      <c r="Z149" s="27">
        <f>IF(ISERROR(Z23),0,(Z64/Z$89+Z107/Z$132)*Z23)</f>
        <v>-0.01805451495183683</v>
      </c>
    </row>
    <row r="150" spans="1:26" ht="12">
      <c r="A150" s="29" t="s">
        <v>135</v>
      </c>
      <c r="L150" s="27">
        <f>IF(ISERROR(L24),0,(L65/L$89+L108/L$132)*L24)</f>
        <v>0.0051944095353632</v>
      </c>
      <c r="M150" s="27">
        <f>IF(ISERROR(M24),0,(M65/M$89+M108/M$132)*M24)</f>
        <v>0.012494248960786448</v>
      </c>
      <c r="N150" s="27">
        <f>IF(ISERROR(N24),0,(N65/N$89+N108/N$132)*N24)</f>
        <v>0.03489838624209341</v>
      </c>
      <c r="O150" s="27">
        <f>IF(ISERROR(O24),0,(O65/O$89+O108/O$132)*O24)</f>
        <v>0.015588237137310067</v>
      </c>
      <c r="P150" s="27">
        <f>IF(ISERROR(P24),0,(P65/P$89+P108/P$132)*P24)</f>
        <v>0.016214640466505656</v>
      </c>
      <c r="Q150" s="27">
        <f>IF(ISERROR(Q24),0,(Q65/Q$89+Q108/Q$132)*Q24)</f>
        <v>-0.014551982741328962</v>
      </c>
      <c r="R150" s="27">
        <f>IF(ISERROR(R24),0,(R65/R$89+R108/R$132)*R24)</f>
        <v>-0.0003807234120173044</v>
      </c>
      <c r="S150" s="27">
        <f>IF(ISERROR(S24),0,(S65/S$89+S108/S$132)*S24)</f>
        <v>-0.0001086265654263155</v>
      </c>
      <c r="T150" s="27">
        <f>IF(ISERROR(T24),0,(T65/T$89+T108/T$132)*T24)</f>
        <v>-0.00020535531155043408</v>
      </c>
      <c r="U150" s="27">
        <f>IF(ISERROR(U24),0,(U65/U$89+U108/U$132)*U24)</f>
        <v>-0.0047287998608918904</v>
      </c>
      <c r="V150" s="27">
        <f>IF(ISERROR(V24),0,(V65/V$89+V108/V$132)*V24)</f>
        <v>-4.463360836052101E-05</v>
      </c>
      <c r="W150" s="27">
        <f>IF(ISERROR(W24),0,(W65/W$89+W108/W$132)*W24)</f>
        <v>0.0003409675045555109</v>
      </c>
      <c r="X150" s="27">
        <f>IF(ISERROR(X24),0,(X65/X$89+X108/X$132)*X24)</f>
        <v>-0.00042108263367789827</v>
      </c>
      <c r="Y150" s="27">
        <f>IF(ISERROR(Y24),0,(Y65/Y$89+Y108/Y$132)*Y24)</f>
        <v>-0.0005549263310382991</v>
      </c>
      <c r="Z150" s="27">
        <f>IF(ISERROR(Z24),0,(Z65/Z$89+Z108/Z$132)*Z24)</f>
        <v>0.0007348640375990716</v>
      </c>
    </row>
    <row r="151" spans="1:26" ht="12">
      <c r="A151" s="29" t="s">
        <v>136</v>
      </c>
      <c r="L151" s="27">
        <f>IF(ISERROR(L25),0,(L66/L$89+L109/L$132)*L25)</f>
        <v>-5.067590757149182E-05</v>
      </c>
      <c r="M151" s="27">
        <f>IF(ISERROR(M25),0,(M66/M$89+M109/M$132)*M25)</f>
        <v>-0.0018145894067334515</v>
      </c>
      <c r="N151" s="27">
        <f>IF(ISERROR(N25),0,(N66/N$89+N109/N$132)*N25)</f>
        <v>0.005841119859895398</v>
      </c>
      <c r="O151" s="27">
        <f>IF(ISERROR(O25),0,(O66/O$89+O109/O$132)*O25)</f>
        <v>0.003047900181273856</v>
      </c>
      <c r="P151" s="27">
        <f>IF(ISERROR(P25),0,(P66/P$89+P109/P$132)*P25)</f>
        <v>0.0010322977690550054</v>
      </c>
      <c r="Q151" s="27">
        <f>IF(ISERROR(Q25),0,(Q66/Q$89+Q109/Q$132)*Q25)</f>
        <v>-0.0009619771344375051</v>
      </c>
      <c r="R151" s="27">
        <f>IF(ISERROR(R25),0,(R66/R$89+R109/R$132)*R25)</f>
        <v>0.0005649881999338613</v>
      </c>
      <c r="S151" s="27">
        <f>IF(ISERROR(S25),0,(S66/S$89+S109/S$132)*S25)</f>
        <v>0.0009991374115630735</v>
      </c>
      <c r="T151" s="27">
        <f>IF(ISERROR(T25),0,(T66/T$89+T109/T$132)*T25)</f>
        <v>-0.00294844573830614</v>
      </c>
      <c r="U151" s="27">
        <f>IF(ISERROR(U25),0,(U66/U$89+U109/U$132)*U25)</f>
        <v>-0.0013356893207852928</v>
      </c>
      <c r="V151" s="27">
        <f>IF(ISERROR(V25),0,(V66/V$89+V109/V$132)*V25)</f>
        <v>0.0004498742460332878</v>
      </c>
      <c r="W151" s="27">
        <f>IF(ISERROR(W25),0,(W66/W$89+W109/W$132)*W25)</f>
        <v>0.0020718854765007975</v>
      </c>
      <c r="X151" s="27">
        <f>IF(ISERROR(X25),0,(X66/X$89+X109/X$132)*X25)</f>
        <v>-0.0007636702241938202</v>
      </c>
      <c r="Y151" s="27">
        <f>IF(ISERROR(Y25),0,(Y66/Y$89+Y109/Y$132)*Y25)</f>
        <v>0.0002251480407454844</v>
      </c>
      <c r="Z151" s="27">
        <f>IF(ISERROR(Z25),0,(Z66/Z$89+Z109/Z$132)*Z25)</f>
        <v>0.0006629143392734062</v>
      </c>
    </row>
    <row r="152" spans="1:26" ht="12">
      <c r="A152" s="29" t="s">
        <v>137</v>
      </c>
      <c r="L152" s="27">
        <f>IF(ISERROR(L26),0,(L67/L$89+L110/L$132)*L26)</f>
        <v>0.009439137421532377</v>
      </c>
      <c r="M152" s="27">
        <f>IF(ISERROR(M26),0,(M67/M$89+M110/M$132)*M26)</f>
        <v>0.01426871728773763</v>
      </c>
      <c r="N152" s="27">
        <f>IF(ISERROR(N26),0,(N67/N$89+N110/N$132)*N26)</f>
        <v>0.0073339959850744285</v>
      </c>
      <c r="O152" s="27">
        <f>IF(ISERROR(O26),0,(O67/O$89+O110/O$132)*O26)</f>
        <v>0.002884457159263523</v>
      </c>
      <c r="P152" s="27">
        <f>IF(ISERROR(P26),0,(P67/P$89+P110/P$132)*P26)</f>
        <v>0.0013970191455298206</v>
      </c>
      <c r="Q152" s="27">
        <f>IF(ISERROR(Q26),0,(Q67/Q$89+Q110/Q$132)*Q26)</f>
        <v>-0.0004425264306644097</v>
      </c>
      <c r="R152" s="27">
        <f>IF(ISERROR(R26),0,(R67/R$89+R110/R$132)*R26)</f>
        <v>0.00041301010673436777</v>
      </c>
      <c r="S152" s="27">
        <f>IF(ISERROR(S26),0,(S67/S$89+S110/S$132)*S26)</f>
        <v>-0.0005950075866279663</v>
      </c>
      <c r="T152" s="27">
        <f>IF(ISERROR(T26),0,(T67/T$89+T110/T$132)*T26)</f>
        <v>0.0012068255896581905</v>
      </c>
      <c r="U152" s="27">
        <f>IF(ISERROR(U26),0,(U67/U$89+U110/U$132)*U26)</f>
        <v>0.002185484419491695</v>
      </c>
      <c r="V152" s="27">
        <f>IF(ISERROR(V26),0,(V67/V$89+V110/V$132)*V26)</f>
        <v>-0.0016997418858428722</v>
      </c>
      <c r="W152" s="27">
        <f>IF(ISERROR(W26),0,(W67/W$89+W110/W$132)*W26)</f>
        <v>-0.00016541282907295635</v>
      </c>
      <c r="X152" s="27">
        <f>IF(ISERROR(X26),0,(X67/X$89+X110/X$132)*X26)</f>
        <v>0.0013420060215739954</v>
      </c>
      <c r="Y152" s="27">
        <f>IF(ISERROR(Y26),0,(Y67/Y$89+Y110/Y$132)*Y26)</f>
        <v>9.608851798817368E-05</v>
      </c>
      <c r="Z152" s="27">
        <f>IF(ISERROR(Z26),0,(Z67/Z$89+Z110/Z$132)*Z26)</f>
        <v>0.0005019026223438053</v>
      </c>
    </row>
    <row r="153" spans="1:26" ht="12">
      <c r="A153" s="29" t="s">
        <v>138</v>
      </c>
      <c r="L153" s="27">
        <f>IF(ISERROR(L27),0,(L68/L$89+L111/L$132)*L27)</f>
        <v>0</v>
      </c>
      <c r="M153" s="27">
        <f>IF(ISERROR(M27),0,(M68/M$89+M111/M$132)*M27)</f>
        <v>0</v>
      </c>
      <c r="N153" s="27">
        <f>IF(ISERROR(N27),0,(N68/N$89+N111/N$132)*N27)</f>
        <v>0</v>
      </c>
      <c r="O153" s="27">
        <f>IF(ISERROR(O27),0,(O68/O$89+O111/O$132)*O27)</f>
        <v>0</v>
      </c>
      <c r="P153" s="27">
        <f>IF(ISERROR(P27),0,(P68/P$89+P111/P$132)*P27)</f>
        <v>0</v>
      </c>
      <c r="Q153" s="27">
        <f>IF(ISERROR(Q27),0,(Q68/Q$89+Q111/Q$132)*Q27)</f>
        <v>0</v>
      </c>
      <c r="R153" s="27">
        <f>IF(ISERROR(R27),0,(R68/R$89+R111/R$132)*R27)</f>
        <v>0</v>
      </c>
      <c r="S153" s="27">
        <f>IF(ISERROR(S27),0,(S68/S$89+S111/S$132)*S27)</f>
        <v>0</v>
      </c>
      <c r="T153" s="27">
        <f>IF(ISERROR(T27),0,(T68/T$89+T111/T$132)*T27)</f>
        <v>0</v>
      </c>
      <c r="U153" s="27">
        <f>IF(ISERROR(U27),0,(U68/U$89+U111/U$132)*U27)</f>
        <v>0</v>
      </c>
      <c r="V153" s="27">
        <f>IF(ISERROR(V27),0,(V68/V$89+V111/V$132)*V27)</f>
        <v>0</v>
      </c>
      <c r="W153" s="27">
        <f>IF(ISERROR(W27),0,(W68/W$89+W111/W$132)*W27)</f>
        <v>0</v>
      </c>
      <c r="X153" s="27">
        <f>IF(ISERROR(X27),0,(X68/X$89+X111/X$132)*X27)</f>
        <v>0.0018333496328390836</v>
      </c>
      <c r="Y153" s="27">
        <f>IF(ISERROR(Y27),0,(Y68/Y$89+Y111/Y$132)*Y27)</f>
        <v>0.0021547747986665417</v>
      </c>
      <c r="Z153" s="27">
        <f>IF(ISERROR(Z27),0,(Z68/Z$89+Z111/Z$132)*Z27)</f>
        <v>0.0014009635028809924</v>
      </c>
    </row>
    <row r="154" spans="1:26" ht="12">
      <c r="A154" s="29" t="s">
        <v>139</v>
      </c>
      <c r="L154" s="27">
        <f>IF(ISERROR(L28),0,(L69/L$89+L112/L$132)*L28)</f>
        <v>6.49683816616957E-05</v>
      </c>
      <c r="M154" s="27">
        <f>IF(ISERROR(M28),0,(M69/M$89+M112/M$132)*M28)</f>
        <v>4.868998641164454E-05</v>
      </c>
      <c r="N154" s="27">
        <f>IF(ISERROR(N28),0,(N69/N$89+N112/N$132)*N28)</f>
        <v>3.8434225107249395E-05</v>
      </c>
      <c r="O154" s="27">
        <f>IF(ISERROR(O28),0,(O69/O$89+O112/O$132)*O28)</f>
        <v>6.384846268562107E-06</v>
      </c>
      <c r="P154" s="27">
        <f>IF(ISERROR(P28),0,(P69/P$89+P112/P$132)*P28)</f>
        <v>9.058261784336345E-06</v>
      </c>
      <c r="Q154" s="27">
        <f>IF(ISERROR(Q28),0,(Q69/Q$89+Q112/Q$132)*Q28)</f>
        <v>-8.877848378602782E-06</v>
      </c>
      <c r="R154" s="27">
        <f>IF(ISERROR(R28),0,(R69/R$89+R112/R$132)*R28)</f>
        <v>-3.0259606904154387E-05</v>
      </c>
      <c r="S154" s="27">
        <f>IF(ISERROR(S28),0,(S69/S$89+S112/S$132)*S28)</f>
        <v>3.193548705381998E-05</v>
      </c>
      <c r="T154" s="27">
        <f>IF(ISERROR(T28),0,(T69/T$89+T112/T$132)*T28)</f>
        <v>0</v>
      </c>
      <c r="U154" s="27">
        <f>IF(ISERROR(U28),0,(U69/U$89+U112/U$132)*U28)</f>
        <v>0</v>
      </c>
      <c r="V154" s="27">
        <f>IF(ISERROR(V28),0,(V69/V$89+V112/V$132)*V28)</f>
        <v>0</v>
      </c>
      <c r="W154" s="27">
        <f>IF(ISERROR(W28),0,(W69/W$89+W112/W$132)*W28)</f>
        <v>0</v>
      </c>
      <c r="X154" s="27">
        <f>IF(ISERROR(X28),0,(X69/X$89+X112/X$132)*X28)</f>
        <v>0</v>
      </c>
      <c r="Y154" s="27">
        <f>IF(ISERROR(Y28),0,(Y69/Y$89+Y112/Y$132)*Y28)</f>
        <v>0</v>
      </c>
      <c r="Z154" s="27">
        <f>IF(ISERROR(Z28),0,(Z69/Z$89+Z112/Z$132)*Z28)</f>
        <v>0</v>
      </c>
    </row>
    <row r="155" spans="1:26" ht="12">
      <c r="A155" s="29" t="s">
        <v>140</v>
      </c>
      <c r="L155" s="27">
        <f>IF(ISERROR(L29),0,(L70/L$89+L113/L$132)*L29)</f>
        <v>0</v>
      </c>
      <c r="M155" s="27">
        <f>IF(ISERROR(M29),0,(M70/M$89+M113/M$132)*M29)</f>
        <v>0</v>
      </c>
      <c r="N155" s="27">
        <f>IF(ISERROR(N29),0,(N70/N$89+N113/N$132)*N29)</f>
        <v>0</v>
      </c>
      <c r="O155" s="27">
        <f>IF(ISERROR(O29),0,(O70/O$89+O113/O$132)*O29)</f>
        <v>0</v>
      </c>
      <c r="P155" s="27">
        <f>IF(ISERROR(P29),0,(P70/P$89+P113/P$132)*P29)</f>
        <v>2.9888344653199517E-05</v>
      </c>
      <c r="Q155" s="27">
        <f>IF(ISERROR(Q29),0,(Q70/Q$89+Q113/Q$132)*Q29)</f>
        <v>0.00011844780632724575</v>
      </c>
      <c r="R155" s="27">
        <f>IF(ISERROR(R29),0,(R70/R$89+R113/R$132)*R29)</f>
        <v>-0.0001154986955747381</v>
      </c>
      <c r="S155" s="27">
        <f>IF(ISERROR(S29),0,(S70/S$89+S113/S$132)*S29)</f>
        <v>1.9714471744276256E-05</v>
      </c>
      <c r="T155" s="27">
        <f>IF(ISERROR(T29),0,(T70/T$89+T113/T$132)*T29)</f>
        <v>0</v>
      </c>
      <c r="U155" s="27">
        <f>IF(ISERROR(U29),0,(U70/U$89+U113/U$132)*U29)</f>
        <v>0</v>
      </c>
      <c r="V155" s="27">
        <f>IF(ISERROR(V29),0,(V70/V$89+V113/V$132)*V29)</f>
        <v>0</v>
      </c>
      <c r="W155" s="27">
        <f>IF(ISERROR(W29),0,(W70/W$89+W113/W$132)*W29)</f>
        <v>0</v>
      </c>
      <c r="X155" s="27">
        <f>IF(ISERROR(X29),0,(X70/X$89+X113/X$132)*X29)</f>
        <v>0</v>
      </c>
      <c r="Y155" s="27">
        <f>IF(ISERROR(Y29),0,(Y70/Y$89+Y113/Y$132)*Y29)</f>
        <v>0</v>
      </c>
      <c r="Z155" s="27">
        <f>IF(ISERROR(Z29),0,(Z70/Z$89+Z113/Z$132)*Z29)</f>
        <v>0</v>
      </c>
    </row>
    <row r="156" spans="1:26" ht="12">
      <c r="A156" s="29" t="s">
        <v>141</v>
      </c>
      <c r="L156" s="27">
        <f>IF(ISERROR(L30),0,(L71/L$89+L114/L$132)*L30)</f>
        <v>0</v>
      </c>
      <c r="M156" s="27">
        <f>IF(ISERROR(M30),0,(M71/M$89+M114/M$132)*M30)</f>
        <v>0</v>
      </c>
      <c r="N156" s="27">
        <f>IF(ISERROR(N30),0,(N71/N$89+N114/N$132)*N30)</f>
        <v>0</v>
      </c>
      <c r="O156" s="27">
        <f>IF(ISERROR(O30),0,(O71/O$89+O114/O$132)*O30)</f>
        <v>0</v>
      </c>
      <c r="P156" s="27">
        <f>IF(ISERROR(P30),0,(P71/P$89+P114/P$132)*P30)</f>
        <v>0</v>
      </c>
      <c r="Q156" s="27">
        <f>IF(ISERROR(Q30),0,(Q71/Q$89+Q114/Q$132)*Q30)</f>
        <v>0</v>
      </c>
      <c r="R156" s="27">
        <f>IF(ISERROR(R30),0,(R71/R$89+R114/R$132)*R30)</f>
        <v>0</v>
      </c>
      <c r="S156" s="27">
        <f>IF(ISERROR(S30),0,(S71/S$89+S114/S$132)*S30)</f>
        <v>0</v>
      </c>
      <c r="T156" s="27">
        <f>IF(ISERROR(T30),0,(T71/T$89+T114/T$132)*T30)</f>
        <v>0.0001317701005611346</v>
      </c>
      <c r="U156" s="27">
        <f>IF(ISERROR(U30),0,(U71/U$89+U114/U$132)*U30)</f>
        <v>0.00013851907928994172</v>
      </c>
      <c r="V156" s="27">
        <f>IF(ISERROR(V30),0,(V71/V$89+V114/V$132)*V30)</f>
        <v>0.000118809405597228</v>
      </c>
      <c r="W156" s="27">
        <f>IF(ISERROR(W30),0,(W71/W$89+W114/W$132)*W30)</f>
        <v>1.7160176000091994E-05</v>
      </c>
      <c r="X156" s="27">
        <f>IF(ISERROR(X30),0,(X71/X$89+X114/X$132)*X30)</f>
        <v>0</v>
      </c>
      <c r="Y156" s="27">
        <f>IF(ISERROR(Y30),0,(Y71/Y$89+Y114/Y$132)*Y30)</f>
        <v>0</v>
      </c>
      <c r="Z156" s="27">
        <f>IF(ISERROR(Z30),0,(Z71/Z$89+Z114/Z$132)*Z30)</f>
        <v>0</v>
      </c>
    </row>
    <row r="157" spans="1:26" ht="12">
      <c r="A157" s="29" t="s">
        <v>142</v>
      </c>
      <c r="L157" s="27">
        <f>IF(ISERROR(L31),0,(L72/L$89+L115/L$132)*L31)</f>
        <v>0</v>
      </c>
      <c r="M157" s="27">
        <f>IF(ISERROR(M31),0,(M72/M$89+M115/M$132)*M31)</f>
        <v>0</v>
      </c>
      <c r="N157" s="27">
        <f>IF(ISERROR(N31),0,(N72/N$89+N115/N$132)*N31)</f>
        <v>0</v>
      </c>
      <c r="O157" s="27">
        <f>IF(ISERROR(O31),0,(O72/O$89+O115/O$132)*O31)</f>
        <v>0</v>
      </c>
      <c r="P157" s="27">
        <f>IF(ISERROR(P31),0,(P72/P$89+P115/P$132)*P31)</f>
        <v>0</v>
      </c>
      <c r="Q157" s="27">
        <f>IF(ISERROR(Q31),0,(Q72/Q$89+Q115/Q$132)*Q31)</f>
        <v>0</v>
      </c>
      <c r="R157" s="27">
        <f>IF(ISERROR(R31),0,(R72/R$89+R115/R$132)*R31)</f>
        <v>0</v>
      </c>
      <c r="S157" s="27">
        <f>IF(ISERROR(S31),0,(S72/S$89+S115/S$132)*S31)</f>
        <v>0</v>
      </c>
      <c r="T157" s="27">
        <f>IF(ISERROR(T31),0,(T72/T$89+T115/T$132)*T31)</f>
        <v>0</v>
      </c>
      <c r="U157" s="27">
        <f>IF(ISERROR(U31),0,(U72/U$89+U115/U$132)*U31)</f>
        <v>8.29179656201515E-05</v>
      </c>
      <c r="V157" s="27">
        <f>IF(ISERROR(V31),0,(V72/V$89+V115/V$132)*V31)</f>
        <v>0</v>
      </c>
      <c r="W157" s="27">
        <f>IF(ISERROR(W31),0,(W72/W$89+W115/W$132)*W31)</f>
        <v>0</v>
      </c>
      <c r="X157" s="27">
        <f>IF(ISERROR(X31),0,(X72/X$89+X115/X$132)*X31)</f>
        <v>0</v>
      </c>
      <c r="Y157" s="27">
        <f>IF(ISERROR(Y31),0,(Y72/Y$89+Y115/Y$132)*Y31)</f>
        <v>0</v>
      </c>
      <c r="Z157" s="27">
        <f>IF(ISERROR(Z31),0,(Z72/Z$89+Z115/Z$132)*Z31)</f>
        <v>0</v>
      </c>
    </row>
    <row r="158" spans="1:26" ht="12">
      <c r="A158" s="29" t="s">
        <v>143</v>
      </c>
      <c r="L158" s="27">
        <f>IF(ISERROR(L32),0,(L73/L$89+L116/L$132)*L32)</f>
        <v>1.6609077429183446E-05</v>
      </c>
      <c r="M158" s="27">
        <f>IF(ISERROR(M32),0,(M73/M$89+M116/M$132)*M32)</f>
        <v>2.2250890570148997E-05</v>
      </c>
      <c r="N158" s="27">
        <f>IF(ISERROR(N32),0,(N73/N$89+N116/N$132)*N32)</f>
        <v>-8.822566383273214E-06</v>
      </c>
      <c r="O158" s="27">
        <f>IF(ISERROR(O32),0,(O73/O$89+O116/O$132)*O32)</f>
        <v>2.470445401654948E-05</v>
      </c>
      <c r="P158" s="27">
        <f>IF(ISERROR(P32),0,(P73/P$89+P116/P$132)*P32)</f>
        <v>6.371389720689364E-05</v>
      </c>
      <c r="Q158" s="27">
        <f>IF(ISERROR(Q32),0,(Q73/Q$89+Q116/Q$132)*Q32)</f>
        <v>3.956164275708803E-06</v>
      </c>
      <c r="R158" s="27">
        <f>IF(ISERROR(R32),0,(R73/R$89+R116/R$132)*R32)</f>
        <v>4.3139397471743176E-05</v>
      </c>
      <c r="S158" s="27">
        <f>IF(ISERROR(S32),0,(S73/S$89+S116/S$132)*S32)</f>
        <v>2.5280691325754435E-06</v>
      </c>
      <c r="T158" s="27">
        <f>IF(ISERROR(T32),0,(T73/T$89+T116/T$132)*T32)</f>
        <v>1.5435916333115008E-05</v>
      </c>
      <c r="U158" s="27">
        <f>IF(ISERROR(U32),0,(U73/U$89+U116/U$132)*U32)</f>
        <v>1.3602455661753412E-05</v>
      </c>
      <c r="V158" s="27">
        <f>IF(ISERROR(V32),0,(V73/V$89+V116/V$132)*V32)</f>
        <v>3.092838319041135E-05</v>
      </c>
      <c r="W158" s="27">
        <f>IF(ISERROR(W32),0,(W73/W$89+W116/W$132)*W32)</f>
        <v>0.00014223680513992284</v>
      </c>
      <c r="X158" s="27">
        <f>IF(ISERROR(X32),0,(X73/X$89+X116/X$132)*X32)</f>
        <v>2.4208362789068697E-05</v>
      </c>
      <c r="Y158" s="27">
        <f>IF(ISERROR(Y32),0,(Y73/Y$89+Y116/Y$132)*Y32)</f>
        <v>1.7454478269520578E-05</v>
      </c>
      <c r="Z158" s="27">
        <f>IF(ISERROR(Z32),0,(Z73/Z$89+Z116/Z$132)*Z32)</f>
        <v>5.173243913575389E-05</v>
      </c>
    </row>
    <row r="159" spans="1:26" ht="12">
      <c r="A159" s="29" t="s">
        <v>144</v>
      </c>
      <c r="L159" s="27">
        <f>IF(ISERROR(L33),0,(L74/L$89+L117/L$132)*L33)</f>
        <v>0</v>
      </c>
      <c r="M159" s="27">
        <f>IF(ISERROR(M33),0,(M74/M$89+M117/M$132)*M33)</f>
        <v>0.00010723557890809922</v>
      </c>
      <c r="N159" s="27">
        <f>IF(ISERROR(N33),0,(N74/N$89+N117/N$132)*N33)</f>
        <v>-1.6909196880833116E-05</v>
      </c>
      <c r="O159" s="27">
        <f>IF(ISERROR(O33),0,(O74/O$89+O117/O$132)*O33)</f>
        <v>0.00012300316547172684</v>
      </c>
      <c r="P159" s="27">
        <f>IF(ISERROR(P33),0,(P74/P$89+P117/P$132)*P33)</f>
        <v>3.45215567799639E-05</v>
      </c>
      <c r="Q159" s="27">
        <f>IF(ISERROR(Q33),0,(Q74/Q$89+Q117/Q$132)*Q33)</f>
        <v>-4.874324113678469E-05</v>
      </c>
      <c r="R159" s="27">
        <f>IF(ISERROR(R33),0,(R74/R$89+R117/R$132)*R33)</f>
        <v>2.1217169897631778E-05</v>
      </c>
      <c r="S159" s="27">
        <f>IF(ISERROR(S33),0,(S74/S$89+S117/S$132)*S33)</f>
        <v>9.031641124545731E-06</v>
      </c>
      <c r="T159" s="27">
        <f>IF(ISERROR(T33),0,(T74/T$89+T117/T$132)*T33)</f>
        <v>-2.8694572050627794E-06</v>
      </c>
      <c r="U159" s="27">
        <f>IF(ISERROR(U33),0,(U74/U$89+U117/U$132)*U33)</f>
        <v>1.1092967925982699E-06</v>
      </c>
      <c r="V159" s="27">
        <f>IF(ISERROR(V33),0,(V74/V$89+V117/V$132)*V33)</f>
        <v>3.617556631147186E-06</v>
      </c>
      <c r="W159" s="27">
        <f>IF(ISERROR(W33),0,(W74/W$89+W117/W$132)*W33)</f>
        <v>2.4104389189412924E-05</v>
      </c>
      <c r="X159" s="27">
        <f>IF(ISERROR(X33),0,(X74/X$89+X117/X$132)*X33)</f>
        <v>2.6936419465263254E-06</v>
      </c>
      <c r="Y159" s="27">
        <f>IF(ISERROR(Y33),0,(Y74/Y$89+Y117/Y$132)*Y33)</f>
        <v>7.814785840502199E-06</v>
      </c>
      <c r="Z159" s="27">
        <f>IF(ISERROR(Z33),0,(Z74/Z$89+Z117/Z$132)*Z33)</f>
        <v>-3.7300841656775088E-06</v>
      </c>
    </row>
    <row r="160" spans="1:26" ht="12">
      <c r="A160" s="29" t="s">
        <v>145</v>
      </c>
      <c r="L160" s="27">
        <f>IF(ISERROR(L34),0,(L75/L$89+L118/L$132)*L34)</f>
        <v>-5.8311327310135305E-05</v>
      </c>
      <c r="M160" s="27">
        <f>IF(ISERROR(M34),0,(M75/M$89+M118/M$132)*M34)</f>
        <v>2.89752005119566E-05</v>
      </c>
      <c r="N160" s="27">
        <f>IF(ISERROR(N34),0,(N75/N$89+N118/N$132)*N34)</f>
        <v>2.5980045543262296E-05</v>
      </c>
      <c r="O160" s="27">
        <f>IF(ISERROR(O34),0,(O75/O$89+O118/O$132)*O34)</f>
        <v>-2.7568523924717583E-05</v>
      </c>
      <c r="P160" s="27">
        <f>IF(ISERROR(P34),0,(P75/P$89+P118/P$132)*P34)</f>
        <v>6.842919571198989E-06</v>
      </c>
      <c r="Q160" s="27">
        <f>IF(ISERROR(Q34),0,(Q75/Q$89+Q118/Q$132)*Q34)</f>
        <v>-7.582137176141357E-06</v>
      </c>
      <c r="R160" s="27">
        <f>IF(ISERROR(R34),0,(R75/R$89+R118/R$132)*R34)</f>
        <v>2.454853749883979E-05</v>
      </c>
      <c r="S160" s="27">
        <f>IF(ISERROR(S34),0,(S75/S$89+S118/S$132)*S34)</f>
        <v>-5.332797231378445E-07</v>
      </c>
      <c r="T160" s="27">
        <f>IF(ISERROR(T34),0,(T75/T$89+T118/T$132)*T34)</f>
        <v>-1.0347090845486227E-05</v>
      </c>
      <c r="U160" s="27">
        <f>IF(ISERROR(U34),0,(U75/U$89+U118/U$132)*U34)</f>
        <v>1.686679082153444E-05</v>
      </c>
      <c r="V160" s="27">
        <f>IF(ISERROR(V34),0,(V75/V$89+V118/V$132)*V34)</f>
        <v>-1.979873626986752E-05</v>
      </c>
      <c r="W160" s="27">
        <f>IF(ISERROR(W34),0,(W75/W$89+W118/W$132)*W34)</f>
        <v>-1.5979442327239913E-05</v>
      </c>
      <c r="X160" s="27">
        <f>IF(ISERROR(X34),0,(X75/X$89+X118/X$132)*X34)</f>
        <v>-4.14992325584182E-06</v>
      </c>
      <c r="Y160" s="27">
        <f>IF(ISERROR(Y34),0,(Y75/Y$89+Y118/Y$132)*Y34)</f>
        <v>3.251082690282885E-05</v>
      </c>
      <c r="Z160" s="27">
        <f>IF(ISERROR(Z34),0,(Z75/Z$89+Z118/Z$132)*Z34)</f>
        <v>1.8316649232034045E-06</v>
      </c>
    </row>
    <row r="161" spans="1:26" ht="12">
      <c r="A161" s="29" t="s">
        <v>132</v>
      </c>
      <c r="L161" s="27">
        <f>IF(ISERROR(L35),0,(L76/L$89+L119/L$132)*L35)</f>
        <v>0.0009831892537380512</v>
      </c>
      <c r="M161" s="27">
        <f>IF(ISERROR(M35),0,(M76/M$89+M119/M$132)*M35)</f>
        <v>0.00030602775005878456</v>
      </c>
      <c r="N161" s="27">
        <f>IF(ISERROR(N35),0,(N76/N$89+N119/N$132)*N35)</f>
        <v>-0.000155637266264614</v>
      </c>
      <c r="O161" s="27">
        <f>IF(ISERROR(O35),0,(O76/O$89+O119/O$132)*O35)</f>
        <v>-0.001392793478778673</v>
      </c>
      <c r="P161" s="27">
        <f>IF(ISERROR(P35),0,(P76/P$89+P119/P$132)*P35)</f>
        <v>-0.0001638215881689437</v>
      </c>
      <c r="Q161" s="27">
        <f>IF(ISERROR(Q35),0,(Q76/Q$89+Q119/Q$132)*Q35)</f>
        <v>-0.0006752855482561367</v>
      </c>
      <c r="R161" s="27">
        <f>IF(ISERROR(R35),0,(R76/R$89+R119/R$132)*R35)</f>
        <v>0.0001259310471027251</v>
      </c>
      <c r="S161" s="27">
        <f>IF(ISERROR(S35),0,(S76/S$89+S119/S$132)*S35)</f>
        <v>0</v>
      </c>
      <c r="T161" s="27">
        <f>IF(ISERROR(T35),0,(T76/T$89+T119/T$132)*T35)</f>
        <v>0</v>
      </c>
      <c r="U161" s="27">
        <f>IF(ISERROR(U35),0,(U76/U$89+U119/U$132)*U35)</f>
        <v>0</v>
      </c>
      <c r="V161" s="27">
        <f>IF(ISERROR(V35),0,(V76/V$89+V119/V$132)*V35)</f>
        <v>0</v>
      </c>
      <c r="W161" s="27">
        <f>IF(ISERROR(W35),0,(W76/W$89+W119/W$132)*W35)</f>
        <v>-1.0520226770188201E-05</v>
      </c>
      <c r="X161" s="27">
        <f>IF(ISERROR(X35),0,(X76/X$89+X119/X$132)*X35)</f>
        <v>0.0005760498719472786</v>
      </c>
      <c r="Y161" s="27">
        <f>IF(ISERROR(Y35),0,(Y76/Y$89+Y119/Y$132)*Y35)</f>
        <v>4.982302448268096E-05</v>
      </c>
      <c r="Z161" s="27">
        <f>IF(ISERROR(Z35),0,(Z76/Z$89+Z119/Z$132)*Z35)</f>
        <v>-0.0002445393517640442</v>
      </c>
    </row>
    <row r="162" spans="1:26" ht="12">
      <c r="A162" s="29" t="s">
        <v>146</v>
      </c>
      <c r="L162" s="27">
        <f>IF(ISERROR(L36),0,(L77/L$89+L120/L$132)*L36)</f>
        <v>0</v>
      </c>
      <c r="M162" s="27">
        <f>IF(ISERROR(M36),0,(M77/M$89+M120/M$132)*M36)</f>
        <v>0</v>
      </c>
      <c r="N162" s="27">
        <f>IF(ISERROR(N36),0,(N77/N$89+N120/N$132)*N36)</f>
        <v>0</v>
      </c>
      <c r="O162" s="27">
        <f>IF(ISERROR(O36),0,(O77/O$89+O120/O$132)*O36)</f>
        <v>0</v>
      </c>
      <c r="P162" s="27">
        <f>IF(ISERROR(P36),0,(P77/P$89+P120/P$132)*P36)</f>
        <v>0</v>
      </c>
      <c r="Q162" s="27">
        <f>IF(ISERROR(Q36),0,(Q77/Q$89+Q120/Q$132)*Q36)</f>
        <v>0</v>
      </c>
      <c r="R162" s="27">
        <f>IF(ISERROR(R36),0,(R77/R$89+R120/R$132)*R36)</f>
        <v>0</v>
      </c>
      <c r="S162" s="27">
        <f>IF(ISERROR(S36),0,(S77/S$89+S120/S$132)*S36)</f>
        <v>0</v>
      </c>
      <c r="T162" s="27">
        <f>IF(ISERROR(T36),0,(T77/T$89+T120/T$132)*T36)</f>
        <v>0</v>
      </c>
      <c r="U162" s="27">
        <f>IF(ISERROR(U36),0,(U77/U$89+U120/U$132)*U36)</f>
        <v>0</v>
      </c>
      <c r="V162" s="27">
        <f>IF(ISERROR(V36),0,(V77/V$89+V120/V$132)*V36)</f>
        <v>0</v>
      </c>
      <c r="W162" s="27">
        <f>IF(ISERROR(W36),0,(W77/W$89+W120/W$132)*W36)</f>
        <v>0</v>
      </c>
      <c r="X162" s="27">
        <f>IF(ISERROR(X36),0,(X77/X$89+X120/X$132)*X36)</f>
        <v>0</v>
      </c>
      <c r="Y162" s="27">
        <f>IF(ISERROR(Y36),0,(Y77/Y$89+Y120/Y$132)*Y36)</f>
        <v>0</v>
      </c>
      <c r="Z162" s="27">
        <f>IF(ISERROR(Z36),0,(Z77/Z$89+Z120/Z$132)*Z36)</f>
        <v>0</v>
      </c>
    </row>
    <row r="163" spans="1:26" ht="12">
      <c r="A163" s="29" t="s">
        <v>147</v>
      </c>
      <c r="L163" s="27">
        <f>IF(ISERROR(L37),0,(L78/L$89+L121/L$132)*L37)</f>
        <v>0</v>
      </c>
      <c r="M163" s="27">
        <f>IF(ISERROR(M37),0,(M78/M$89+M121/M$132)*M37)</f>
        <v>0</v>
      </c>
      <c r="N163" s="27">
        <f>IF(ISERROR(N37),0,(N78/N$89+N121/N$132)*N37)</f>
        <v>0</v>
      </c>
      <c r="O163" s="27">
        <f>IF(ISERROR(O37),0,(O78/O$89+O121/O$132)*O37)</f>
        <v>0</v>
      </c>
      <c r="P163" s="27">
        <f>IF(ISERROR(P37),0,(P78/P$89+P121/P$132)*P37)</f>
        <v>0</v>
      </c>
      <c r="Q163" s="27">
        <f>IF(ISERROR(Q37),0,(Q78/Q$89+Q121/Q$132)*Q37)</f>
        <v>0</v>
      </c>
      <c r="R163" s="27">
        <f>IF(ISERROR(R37),0,(R78/R$89+R121/R$132)*R37)</f>
        <v>0</v>
      </c>
      <c r="S163" s="27">
        <f>IF(ISERROR(S37),0,(S78/S$89+S121/S$132)*S37)</f>
        <v>0</v>
      </c>
      <c r="T163" s="27">
        <f>IF(ISERROR(T37),0,(T78/T$89+T121/T$132)*T37)</f>
        <v>0</v>
      </c>
      <c r="U163" s="27">
        <f>IF(ISERROR(U37),0,(U78/U$89+U121/U$132)*U37)</f>
        <v>0</v>
      </c>
      <c r="V163" s="27">
        <f>IF(ISERROR(V37),0,(V78/V$89+V121/V$132)*V37)</f>
        <v>0</v>
      </c>
      <c r="W163" s="27">
        <f>IF(ISERROR(W37),0,(W78/W$89+W121/W$132)*W37)</f>
        <v>-3.6377491509109485E-06</v>
      </c>
      <c r="X163" s="27">
        <f>IF(ISERROR(X37),0,(X78/X$89+X121/X$132)*X37)</f>
        <v>5.373019491113162E-06</v>
      </c>
      <c r="Y163" s="27">
        <f>IF(ISERROR(Y37),0,(Y78/Y$89+Y121/Y$132)*Y37)</f>
        <v>-0.0008516381360660152</v>
      </c>
      <c r="Z163" s="27">
        <f>IF(ISERROR(Z37),0,(Z78/Z$89+Z121/Z$132)*Z37)</f>
        <v>0.0021298477585754176</v>
      </c>
    </row>
    <row r="164" spans="1:26" ht="12">
      <c r="A164" s="29" t="s">
        <v>148</v>
      </c>
      <c r="L164" s="27">
        <f>IF(ISERROR(L38),0,(L79/L$89+L122/L$132)*L38)</f>
        <v>0.0010075948431585511</v>
      </c>
      <c r="M164" s="27">
        <f>IF(ISERROR(M38),0,(M79/M$89+M122/M$132)*M38)</f>
        <v>0.007080753274771312</v>
      </c>
      <c r="N164" s="27">
        <f>IF(ISERROR(N38),0,(N79/N$89+N122/N$132)*N38)</f>
        <v>0.020967382366051116</v>
      </c>
      <c r="O164" s="27">
        <f>IF(ISERROR(O38),0,(O79/O$89+O122/O$132)*O38)</f>
        <v>-0.002141954460254768</v>
      </c>
      <c r="P164" s="27">
        <f>IF(ISERROR(P38),0,(P79/P$89+P122/P$132)*P38)</f>
        <v>0.007506811894525667</v>
      </c>
      <c r="Q164" s="27">
        <f>IF(ISERROR(Q38),0,(Q79/Q$89+Q122/Q$132)*Q38)</f>
        <v>0.005599276950338872</v>
      </c>
      <c r="R164" s="27">
        <f>IF(ISERROR(R38),0,(R79/R$89+R122/R$132)*R38)</f>
        <v>0.004112237407692648</v>
      </c>
      <c r="S164" s="27">
        <f>IF(ISERROR(S38),0,(S79/S$89+S122/S$132)*S38)</f>
        <v>0.0010037233405882269</v>
      </c>
      <c r="T164" s="27">
        <f>IF(ISERROR(T38),0,(T79/T$89+T122/T$132)*T38)</f>
        <v>0.008166734133906065</v>
      </c>
      <c r="U164" s="27">
        <f>IF(ISERROR(U38),0,(U79/U$89+U122/U$132)*U38)</f>
        <v>0.006919822442007177</v>
      </c>
      <c r="V164" s="27">
        <f>IF(ISERROR(V38),0,(V79/V$89+V122/V$132)*V38)</f>
        <v>-0.0004548148505570981</v>
      </c>
      <c r="W164" s="27">
        <f>IF(ISERROR(W38),0,(W79/W$89+W122/W$132)*W38)</f>
        <v>0.006829469487567235</v>
      </c>
      <c r="X164" s="27">
        <f>IF(ISERROR(X38),0,(X79/X$89+X122/X$132)*X38)</f>
        <v>-0.008561836527475901</v>
      </c>
      <c r="Y164" s="27">
        <f>IF(ISERROR(Y38),0,(Y79/Y$89+Y122/Y$132)*Y38)</f>
        <v>0.0006220188426746836</v>
      </c>
      <c r="Z164" s="27">
        <f>IF(ISERROR(Z38),0,(Z79/Z$89+Z122/Z$132)*Z38)</f>
        <v>-0.013581992368611778</v>
      </c>
    </row>
    <row r="165" spans="1:26" ht="12">
      <c r="A165" s="29" t="s">
        <v>149</v>
      </c>
      <c r="L165" s="27">
        <f>IF(ISERROR(L39),0,(L80/L$89+L123/L$132)*L39)</f>
        <v>3.5582887210034375E-05</v>
      </c>
      <c r="M165" s="27">
        <f>IF(ISERROR(M39),0,(M80/M$89+M123/M$132)*M39)</f>
        <v>3.688337356984801E-05</v>
      </c>
      <c r="N165" s="27">
        <f>IF(ISERROR(N39),0,(N80/N$89+N123/N$132)*N39)</f>
        <v>0.00021083115991633191</v>
      </c>
      <c r="O165" s="27">
        <f>IF(ISERROR(O39),0,(O80/O$89+O123/O$132)*O39)</f>
        <v>0.00012937151307781106</v>
      </c>
      <c r="P165" s="27">
        <f>IF(ISERROR(P39),0,(P80/P$89+P123/P$132)*P39)</f>
        <v>0.0004898622287387805</v>
      </c>
      <c r="Q165" s="27">
        <f>IF(ISERROR(Q39),0,(Q80/Q$89+Q123/Q$132)*Q39)</f>
        <v>0.0003066054736811582</v>
      </c>
      <c r="R165" s="27">
        <f>IF(ISERROR(R39),0,(R80/R$89+R123/R$132)*R39)</f>
        <v>0.0024332328399386807</v>
      </c>
      <c r="S165" s="27">
        <f>IF(ISERROR(S39),0,(S80/S$89+S123/S$132)*S39)</f>
        <v>-6.593499913689493E-05</v>
      </c>
      <c r="T165" s="27">
        <f>IF(ISERROR(T39),0,(T80/T$89+T123/T$132)*T39)</f>
        <v>0.0013287117257265047</v>
      </c>
      <c r="U165" s="27">
        <f>IF(ISERROR(U39),0,(U80/U$89+U123/U$132)*U39)</f>
        <v>-0.003551364516544109</v>
      </c>
      <c r="V165" s="27">
        <f>IF(ISERROR(V39),0,(V80/V$89+V123/V$132)*V39)</f>
        <v>-0.0007636931184424129</v>
      </c>
      <c r="W165" s="27">
        <f>IF(ISERROR(W39),0,(W80/W$89+W123/W$132)*W39)</f>
        <v>0.0009985394209682684</v>
      </c>
      <c r="X165" s="27">
        <f>IF(ISERROR(X39),0,(X80/X$89+X123/X$132)*X39)</f>
        <v>-0.0007954187630170949</v>
      </c>
      <c r="Y165" s="27">
        <f>IF(ISERROR(Y39),0,(Y80/Y$89+Y123/Y$132)*Y39)</f>
        <v>-0.0005657125645582158</v>
      </c>
      <c r="Z165" s="27">
        <f>IF(ISERROR(Z39),0,(Z80/Z$89+Z123/Z$132)*Z39)</f>
        <v>-0.0008343516053364449</v>
      </c>
    </row>
    <row r="166" spans="1:26" ht="12">
      <c r="A166" s="29" t="s">
        <v>150</v>
      </c>
      <c r="L166" s="27">
        <f>IF(ISERROR(L40),0,(L81/L$89+L124/L$132)*L40)</f>
        <v>0.00026708887294685913</v>
      </c>
      <c r="M166" s="27">
        <f>IF(ISERROR(M40),0,(M81/M$89+M124/M$132)*M40)</f>
        <v>0.004527069258055079</v>
      </c>
      <c r="N166" s="27">
        <f>IF(ISERROR(N40),0,(N81/N$89+N124/N$132)*N40)</f>
        <v>0.023998041890862618</v>
      </c>
      <c r="O166" s="27">
        <f>IF(ISERROR(O40),0,(O81/O$89+O124/O$132)*O40)</f>
        <v>0.016468391560076352</v>
      </c>
      <c r="P166" s="27">
        <f>IF(ISERROR(P40),0,(P81/P$89+P124/P$132)*P40)</f>
        <v>-0.05189354239394912</v>
      </c>
      <c r="Q166" s="27">
        <f>IF(ISERROR(Q40),0,(Q81/Q$89+Q124/Q$132)*Q40)</f>
        <v>0.005999424624935778</v>
      </c>
      <c r="R166" s="27">
        <f>IF(ISERROR(R40),0,(R81/R$89+R124/R$132)*R40)</f>
        <v>0.0031562406159017426</v>
      </c>
      <c r="S166" s="27">
        <f>IF(ISERROR(S40),0,(S81/S$89+S124/S$132)*S40)</f>
        <v>0.00030866359990611733</v>
      </c>
      <c r="T166" s="27">
        <f>IF(ISERROR(T40),0,(T81/T$89+T124/T$132)*T40)</f>
        <v>0.00015966883816106696</v>
      </c>
      <c r="U166" s="27">
        <f>IF(ISERROR(U40),0,(U81/U$89+U124/U$132)*U40)</f>
        <v>-6.811269120124071E-05</v>
      </c>
      <c r="V166" s="27">
        <f>IF(ISERROR(V40),0,(V81/V$89+V124/V$132)*V40)</f>
        <v>0.0003718265850878096</v>
      </c>
      <c r="W166" s="27">
        <f>IF(ISERROR(W40),0,(W81/W$89+W124/W$132)*W40)</f>
        <v>-0.00010731663597192767</v>
      </c>
      <c r="X166" s="27">
        <f>IF(ISERROR(X40),0,(X81/X$89+X124/X$132)*X40)</f>
        <v>3.967054173145177E-06</v>
      </c>
      <c r="Y166" s="27">
        <f>IF(ISERROR(Y40),0,(Y81/Y$89+Y124/Y$132)*Y40)</f>
        <v>-0.00025874841485064564</v>
      </c>
      <c r="Z166" s="27">
        <f>IF(ISERROR(Z40),0,(Z81/Z$89+Z124/Z$132)*Z40)</f>
        <v>0.00014550529171588887</v>
      </c>
    </row>
    <row r="167" spans="1:26" ht="12">
      <c r="A167" s="29" t="s">
        <v>151</v>
      </c>
      <c r="L167" s="27">
        <f>IF(ISERROR(L41),0,(L82/L$89+L125/L$132)*L41)</f>
        <v>0.003076751475240195</v>
      </c>
      <c r="M167" s="27">
        <f>IF(ISERROR(M41),0,(M82/M$89+M125/M$132)*M41)</f>
        <v>0.0034709599675693432</v>
      </c>
      <c r="N167" s="27">
        <f>IF(ISERROR(N41),0,(N82/N$89+N125/N$132)*N41)</f>
        <v>0.0041970147775374795</v>
      </c>
      <c r="O167" s="27">
        <f>IF(ISERROR(O41),0,(O82/O$89+O125/O$132)*O41)</f>
        <v>0.003899228542704335</v>
      </c>
      <c r="P167" s="27">
        <f>IF(ISERROR(P41),0,(P82/P$89+P125/P$132)*P41)</f>
        <v>-0.0008354586819526802</v>
      </c>
      <c r="Q167" s="27">
        <f>IF(ISERROR(Q41),0,(Q82/Q$89+Q125/Q$132)*Q41)</f>
        <v>-0.0010922247384060996</v>
      </c>
      <c r="R167" s="27">
        <f>IF(ISERROR(R41),0,(R82/R$89+R125/R$132)*R41)</f>
        <v>0.0038378741732561965</v>
      </c>
      <c r="S167" s="27">
        <f>IF(ISERROR(S41),0,(S82/S$89+S125/S$132)*S41)</f>
        <v>0.021215705634831095</v>
      </c>
      <c r="T167" s="27">
        <f>IF(ISERROR(T41),0,(T82/T$89+T125/T$132)*T41)</f>
        <v>-0.012057001039842837</v>
      </c>
      <c r="U167" s="27">
        <f>IF(ISERROR(U41),0,(U82/U$89+U125/U$132)*U41)</f>
        <v>0.0066377933369169235</v>
      </c>
      <c r="V167" s="27">
        <f>IF(ISERROR(V41),0,(V82/V$89+V125/V$132)*V41)</f>
        <v>0.011338371135233359</v>
      </c>
      <c r="W167" s="27">
        <f>IF(ISERROR(W41),0,(W82/W$89+W125/W$132)*W41)</f>
        <v>0.019793913806758028</v>
      </c>
      <c r="X167" s="27">
        <f>IF(ISERROR(X41),0,(X82/X$89+X125/X$132)*X41)</f>
        <v>0.00976952901409453</v>
      </c>
      <c r="Y167" s="27">
        <f>IF(ISERROR(Y41),0,(Y82/Y$89+Y125/Y$132)*Y41)</f>
        <v>-0.030033225728458908</v>
      </c>
      <c r="Z167" s="27">
        <f>IF(ISERROR(Z41),0,(Z82/Z$89+Z125/Z$132)*Z41)</f>
        <v>-0.001287065314412785</v>
      </c>
    </row>
    <row r="168" spans="1:26" ht="12">
      <c r="A168" s="29" t="s">
        <v>152</v>
      </c>
      <c r="L168" s="27">
        <f>IF(ISERROR(L42),0,(L83/L$89+L126/L$132)*L42)</f>
        <v>0.0008259726307111339</v>
      </c>
      <c r="M168" s="27">
        <f>IF(ISERROR(M42),0,(M83/M$89+M126/M$132)*M42)</f>
        <v>-0.0008977555868492281</v>
      </c>
      <c r="N168" s="27">
        <f>IF(ISERROR(N42),0,(N83/N$89+N126/N$132)*N42)</f>
        <v>0.005556708528365294</v>
      </c>
      <c r="O168" s="27">
        <f>IF(ISERROR(O42),0,(O83/O$89+O126/O$132)*O42)</f>
        <v>0.0008035555905886294</v>
      </c>
      <c r="P168" s="27">
        <f>IF(ISERROR(P42),0,(P83/P$89+P126/P$132)*P42)</f>
        <v>-0.0008425500860456207</v>
      </c>
      <c r="Q168" s="27">
        <f>IF(ISERROR(Q42),0,(Q83/Q$89+Q126/Q$132)*Q42)</f>
        <v>0.009814931671362685</v>
      </c>
      <c r="R168" s="27">
        <f>IF(ISERROR(R42),0,(R83/R$89+R126/R$132)*R42)</f>
        <v>-0.00011300892720668284</v>
      </c>
      <c r="S168" s="27">
        <f>IF(ISERROR(S42),0,(S83/S$89+S126/S$132)*S42)</f>
        <v>0.0019025107131692377</v>
      </c>
      <c r="T168" s="27">
        <f>IF(ISERROR(T42),0,(T83/T$89+T126/T$132)*T42)</f>
        <v>0.0011991346650734784</v>
      </c>
      <c r="U168" s="27">
        <f>IF(ISERROR(U42),0,(U83/U$89+U126/U$132)*U42)</f>
        <v>-0.001379703392372792</v>
      </c>
      <c r="V168" s="27">
        <f>IF(ISERROR(V42),0,(V83/V$89+V126/V$132)*V42)</f>
        <v>-0.00032285574238677617</v>
      </c>
      <c r="W168" s="27">
        <f>IF(ISERROR(W42),0,(W83/W$89+W126/W$132)*W42)</f>
        <v>0.0014257030619009932</v>
      </c>
      <c r="X168" s="27">
        <f>IF(ISERROR(X42),0,(X83/X$89+X126/X$132)*X42)</f>
        <v>0.033992799322816375</v>
      </c>
      <c r="Y168" s="27">
        <f>IF(ISERROR(Y42),0,(Y83/Y$89+Y126/Y$132)*Y42)</f>
        <v>-0.0024196806549539175</v>
      </c>
      <c r="Z168" s="27">
        <f>IF(ISERROR(Z42),0,(Z83/Z$89+Z126/Z$132)*Z42)</f>
        <v>0.045517817207680174</v>
      </c>
    </row>
    <row r="169" spans="1:26" ht="12">
      <c r="A169" s="29" t="s">
        <v>132</v>
      </c>
      <c r="L169" s="27">
        <f>IF(ISERROR(L43),0,(L84/L$89+L127/L$132)*L43)</f>
        <v>0</v>
      </c>
      <c r="M169" s="27">
        <f>IF(ISERROR(M43),0,(M84/M$89+M127/M$132)*M43)</f>
        <v>0</v>
      </c>
      <c r="N169" s="27">
        <f>IF(ISERROR(N43),0,(N84/N$89+N127/N$132)*N43)</f>
        <v>0</v>
      </c>
      <c r="O169" s="27">
        <f>IF(ISERROR(O43),0,(O84/O$89+O127/O$132)*O43)</f>
        <v>0</v>
      </c>
      <c r="P169" s="27">
        <f>IF(ISERROR(P43),0,(P84/P$89+P127/P$132)*P43)</f>
        <v>0</v>
      </c>
      <c r="Q169" s="27">
        <f>IF(ISERROR(Q43),0,(Q84/Q$89+Q127/Q$132)*Q43)</f>
        <v>0</v>
      </c>
      <c r="R169" s="27">
        <f>IF(ISERROR(R43),0,(R84/R$89+R127/R$132)*R43)</f>
        <v>0</v>
      </c>
      <c r="S169" s="27">
        <f>IF(ISERROR(S43),0,(S84/S$89+S127/S$132)*S43)</f>
        <v>0</v>
      </c>
      <c r="T169" s="27">
        <f>IF(ISERROR(T43),0,(T84/T$89+T127/T$132)*T43)</f>
        <v>0</v>
      </c>
      <c r="U169" s="27">
        <f>IF(ISERROR(U43),0,(U84/U$89+U127/U$132)*U43)</f>
        <v>0</v>
      </c>
      <c r="V169" s="27">
        <f>IF(ISERROR(V43),0,(V84/V$89+V127/V$132)*V43)</f>
        <v>0</v>
      </c>
      <c r="W169" s="27">
        <f>IF(ISERROR(W43),0,(W84/W$89+W127/W$132)*W43)</f>
        <v>-1.4970633941134044E-05</v>
      </c>
      <c r="X169" s="27">
        <f>IF(ISERROR(X43),0,(X84/X$89+X127/X$132)*X43)</f>
        <v>5.4773538361492515E-06</v>
      </c>
      <c r="Y169" s="27">
        <f>IF(ISERROR(Y43),0,(Y84/Y$89+Y127/Y$132)*Y43)</f>
        <v>-0.00019818327186942118</v>
      </c>
      <c r="Z169" s="27">
        <f>IF(ISERROR(Z43),0,(Z84/Z$89+Z127/Z$132)*Z43)</f>
        <v>3.103023247045883E-05</v>
      </c>
    </row>
    <row r="170" spans="1:26" ht="12">
      <c r="A170" s="29" t="s">
        <v>153</v>
      </c>
      <c r="L170" s="27">
        <f>IF(ISERROR(L44),0,(L85/L$89+L128/L$132)*L44)</f>
        <v>0.004146931765975216</v>
      </c>
      <c r="M170" s="27">
        <f>IF(ISERROR(M44),0,(M85/M$89+M128/M$132)*M44)</f>
        <v>-0.002316499596566145</v>
      </c>
      <c r="N170" s="27">
        <f>IF(ISERROR(N44),0,(N85/N$89+N128/N$132)*N44)</f>
        <v>0.0008802787187685345</v>
      </c>
      <c r="O170" s="27">
        <f>IF(ISERROR(O44),0,(O85/O$89+O128/O$132)*O44)</f>
        <v>0.0009324032920716787</v>
      </c>
      <c r="P170" s="27">
        <f>IF(ISERROR(P44),0,(P85/P$89+P128/P$132)*P44)</f>
        <v>0.001000310159595922</v>
      </c>
      <c r="Q170" s="27">
        <f>IF(ISERROR(Q44),0,(Q85/Q$89+Q128/Q$132)*Q44)</f>
        <v>0.00033597452191605026</v>
      </c>
      <c r="R170" s="27">
        <f>IF(ISERROR(R44),0,(R85/R$89+R128/R$132)*R44)</f>
        <v>-0.0007345113375279858</v>
      </c>
      <c r="S170" s="27">
        <f>IF(ISERROR(S44),0,(S85/S$89+S128/S$132)*S44)</f>
        <v>0.0005108689369661188</v>
      </c>
      <c r="T170" s="27">
        <f>IF(ISERROR(T44),0,(T85/T$89+T128/T$132)*T44)</f>
        <v>-0.00019053887662906846</v>
      </c>
      <c r="U170" s="27">
        <f>IF(ISERROR(U44),0,(U85/U$89+U128/U$132)*U44)</f>
        <v>0</v>
      </c>
      <c r="V170" s="27">
        <f>IF(ISERROR(V44),0,(V85/V$89+V128/V$132)*V44)</f>
        <v>0</v>
      </c>
      <c r="W170" s="27">
        <f>IF(ISERROR(W44),0,(W85/W$89+W128/W$132)*W44)</f>
        <v>0</v>
      </c>
      <c r="X170" s="27">
        <f>IF(ISERROR(X44),0,(X85/X$89+X128/X$132)*X44)</f>
        <v>0</v>
      </c>
      <c r="Y170" s="27">
        <f>IF(ISERROR(Y44),0,(Y85/Y$89+Y128/Y$132)*Y44)</f>
        <v>0.00014975696856734367</v>
      </c>
      <c r="Z170" s="27">
        <f>IF(ISERROR(Z44),0,(Z85/Z$89+Z128/Z$132)*Z44)</f>
        <v>-0.00275684002857204</v>
      </c>
    </row>
    <row r="171" spans="1:26" ht="12">
      <c r="A171" s="29" t="s">
        <v>154</v>
      </c>
      <c r="L171" s="27">
        <f>IF(ISERROR(L45),0,(L86/L$89+L129/L$132)*L45)</f>
        <v>0</v>
      </c>
      <c r="M171" s="27">
        <f>IF(ISERROR(M45),0,(M86/M$89+M129/M$132)*M45)</f>
        <v>0</v>
      </c>
      <c r="N171" s="27">
        <f>IF(ISERROR(N45),0,(N86/N$89+N129/N$132)*N45)</f>
        <v>0</v>
      </c>
      <c r="O171" s="27">
        <f>IF(ISERROR(O45),0,(O86/O$89+O129/O$132)*O45)</f>
        <v>0</v>
      </c>
      <c r="P171" s="27">
        <f>IF(ISERROR(P45),0,(P86/P$89+P129/P$132)*P45)</f>
        <v>0</v>
      </c>
      <c r="Q171" s="27">
        <f>IF(ISERROR(Q45),0,(Q86/Q$89+Q129/Q$132)*Q45)</f>
        <v>0</v>
      </c>
      <c r="R171" s="27">
        <f>IF(ISERROR(R45),0,(R86/R$89+R129/R$132)*R45)</f>
        <v>0</v>
      </c>
      <c r="S171" s="27">
        <f>IF(ISERROR(S45),0,(S86/S$89+S129/S$132)*S45)</f>
        <v>0</v>
      </c>
      <c r="T171" s="27">
        <f>IF(ISERROR(T45),0,(T86/T$89+T129/T$132)*T45)</f>
        <v>0</v>
      </c>
      <c r="U171" s="27">
        <f>IF(ISERROR(U45),0,(U86/U$89+U129/U$132)*U45)</f>
        <v>0</v>
      </c>
      <c r="V171" s="27">
        <f>IF(ISERROR(V45),0,(V86/V$89+V129/V$132)*V45)</f>
        <v>0</v>
      </c>
      <c r="W171" s="27">
        <f>IF(ISERROR(W45),0,(W86/W$89+W129/W$132)*W45)</f>
        <v>0</v>
      </c>
      <c r="X171" s="27">
        <f>IF(ISERROR(X45),0,(X86/X$89+X129/X$132)*X45)</f>
        <v>0</v>
      </c>
      <c r="Y171" s="27">
        <f>IF(ISERROR(Y45),0,(Y86/Y$89+Y129/Y$132)*Y45)</f>
        <v>0</v>
      </c>
      <c r="Z171" s="27">
        <f>IF(ISERROR(Z45),0,(Z86/Z$89+Z129/Z$132)*Z45)</f>
        <v>0</v>
      </c>
    </row>
    <row r="172" spans="1:26" ht="12">
      <c r="A172" s="29" t="s">
        <v>155</v>
      </c>
      <c r="L172" s="27">
        <f>IF(ISERROR(L46),0,(L87/L$89+L130/L$132)*L46)</f>
        <v>-0.004658256965127766</v>
      </c>
      <c r="M172" s="27">
        <f>IF(ISERROR(M46),0,(M87/M$89+M130/M$132)*M46)</f>
        <v>0.00425101702047909</v>
      </c>
      <c r="N172" s="27">
        <f>IF(ISERROR(N46),0,(N87/N$89+N130/N$132)*N46)</f>
        <v>-0.0006141145260569743</v>
      </c>
      <c r="O172" s="27">
        <f>IF(ISERROR(O46),0,(O87/O$89+O130/O$132)*O46)</f>
        <v>0.0021099103301425426</v>
      </c>
      <c r="P172" s="27">
        <f>IF(ISERROR(P46),0,(P87/P$89+P130/P$132)*P46)</f>
        <v>0.003021219761970886</v>
      </c>
      <c r="Q172" s="27">
        <f>IF(ISERROR(Q46),0,(Q87/Q$89+Q130/Q$132)*Q46)</f>
        <v>-0.001258084871207348</v>
      </c>
      <c r="R172" s="27">
        <f>IF(ISERROR(R46),0,(R87/R$89+R130/R$132)*R46)</f>
        <v>-7.4145697964542945E-06</v>
      </c>
      <c r="S172" s="27">
        <f>IF(ISERROR(S46),0,(S87/S$89+S130/S$132)*S46)</f>
        <v>-0.0064494774177132645</v>
      </c>
      <c r="T172" s="27">
        <f>IF(ISERROR(T46),0,(T87/T$89+T130/T$132)*T46)</f>
        <v>-0.0002363555940136155</v>
      </c>
      <c r="U172" s="27">
        <f>IF(ISERROR(U46),0,(U87/U$89+U130/U$132)*U46)</f>
        <v>0</v>
      </c>
      <c r="V172" s="27">
        <f>IF(ISERROR(V46),0,(V87/V$89+V130/V$132)*V46)</f>
        <v>0</v>
      </c>
      <c r="W172" s="27">
        <f>IF(ISERROR(W46),0,(W87/W$89+W130/W$132)*W46)</f>
        <v>0</v>
      </c>
      <c r="X172" s="27">
        <f>IF(ISERROR(X46),0,(X87/X$89+X130/X$132)*X46)</f>
        <v>0</v>
      </c>
      <c r="Y172" s="27">
        <f>IF(ISERROR(Y46),0,(Y87/Y$89+Y130/Y$132)*Y46)</f>
        <v>-9.476310067140753E-05</v>
      </c>
      <c r="Z172" s="27">
        <f>IF(ISERROR(Z46),0,(Z87/Z$89+Z130/Z$132)*Z46)</f>
        <v>-0.0005889684353185621</v>
      </c>
    </row>
    <row r="173" spans="1:26" ht="12">
      <c r="A173" s="29" t="s">
        <v>104</v>
      </c>
      <c r="L173" s="27">
        <f>IF(ISERROR(L47),0,(L88/L$89+L131/L$132)*L47)</f>
        <v>0</v>
      </c>
      <c r="M173" s="27">
        <f>IF(ISERROR(M47),0,(M88/M$89+M131/M$132)*M47)</f>
        <v>0</v>
      </c>
      <c r="N173" s="27">
        <f>IF(ISERROR(N47),0,(N88/N$89+N131/N$132)*N47)</f>
        <v>0</v>
      </c>
      <c r="O173" s="27">
        <f>IF(ISERROR(O47),0,(O88/O$89+O131/O$132)*O47)</f>
        <v>0</v>
      </c>
      <c r="P173" s="27">
        <f>IF(ISERROR(P47),0,(P88/P$89+P131/P$132)*P47)</f>
        <v>0</v>
      </c>
      <c r="Q173" s="27">
        <f>IF(ISERROR(Q47),0,(Q88/Q$89+Q131/Q$132)*Q47)</f>
        <v>0</v>
      </c>
      <c r="R173" s="27">
        <f>IF(ISERROR(R47),0,(R88/R$89+R131/R$132)*R47)</f>
        <v>0</v>
      </c>
      <c r="S173" s="27">
        <f>IF(ISERROR(S47),0,(S88/S$89+S131/S$132)*S47)</f>
        <v>0</v>
      </c>
      <c r="T173" s="27">
        <f>IF(ISERROR(T47),0,(T88/T$89+T131/T$132)*T47)</f>
        <v>0</v>
      </c>
      <c r="U173" s="27">
        <f>IF(ISERROR(U47),0,(U88/U$89+U131/U$132)*U47)</f>
        <v>0</v>
      </c>
      <c r="V173" s="27">
        <f>IF(ISERROR(V47),0,(V88/V$89+V131/V$132)*V47)</f>
        <v>0.003578289503117424</v>
      </c>
      <c r="W173" s="27">
        <f>IF(ISERROR(W47),0,(W88/W$89+W131/W$132)*W47)</f>
        <v>0.033711701668142934</v>
      </c>
      <c r="X173" s="27">
        <f>IF(ISERROR(X47),0,(X88/X$89+X131/X$132)*X47)</f>
        <v>0</v>
      </c>
      <c r="Y173" s="27">
        <f>IF(ISERROR(Y47),0,(Y88/Y$89+Y131/Y$132)*Y47)</f>
        <v>0</v>
      </c>
      <c r="Z173" s="27">
        <f>IF(ISERROR(Z47),0,(Z88/Z$89+Z131/Z$132)*Z47)</f>
        <v>0</v>
      </c>
    </row>
    <row r="175" spans="1:26" ht="12">
      <c r="A175" s="29" t="s">
        <v>216</v>
      </c>
      <c r="K175" s="40">
        <v>1</v>
      </c>
      <c r="L175" s="40">
        <f>EXP(SUM(L137:L173)/2)*K175</f>
        <v>1.0327489591240155</v>
      </c>
      <c r="M175" s="40">
        <f>EXP(SUM(M137:M173)/2)*L175</f>
        <v>1.1041467385380814</v>
      </c>
      <c r="N175" s="40">
        <f>EXP(SUM(N137:N173)/2)*M175</f>
        <v>1.1957591848625106</v>
      </c>
      <c r="O175" s="40">
        <f>EXP(SUM(O137:O173)/2)*N175</f>
        <v>1.2522326136200512</v>
      </c>
      <c r="P175" s="40">
        <f>EXP(SUM(P137:P173)/2)*O175</f>
        <v>1.2728563026523378</v>
      </c>
      <c r="Q175" s="40">
        <f>EXP(SUM(Q137:Q173)/2)*P175</f>
        <v>1.293670665927418</v>
      </c>
      <c r="R175" s="40">
        <f>EXP(SUM(R137:R173)/2)*Q175</f>
        <v>1.3081131964429777</v>
      </c>
      <c r="S175" s="40">
        <f>EXP(SUM(S137:S173)/2)*R175</f>
        <v>1.3243629867598288</v>
      </c>
      <c r="T175" s="40">
        <f>EXP(SUM(T137:T173)/2)*S175</f>
        <v>1.3274968940779432</v>
      </c>
      <c r="U175" s="40">
        <f>EXP(SUM(U137:U173)/2)*T175</f>
        <v>1.321085332054825</v>
      </c>
      <c r="V175" s="40">
        <f>EXP(SUM(V137:V173)/2)*U175</f>
        <v>1.408843594653579</v>
      </c>
      <c r="W175" s="40">
        <f>EXP(SUM(W137:W173)/2)*V175</f>
        <v>1.6403645808611813</v>
      </c>
      <c r="X175" s="40">
        <f>EXP(SUM(X137:X173)/2)*W175</f>
        <v>1.5664096857679837</v>
      </c>
      <c r="Y175" s="40">
        <f>EXP(SUM(Y137:Y173)/2)*X175</f>
        <v>1.5347908658697524</v>
      </c>
      <c r="Z175" s="40">
        <f>EXP(SUM(Z137:Z173)/2)*Y175</f>
        <v>1.6087162626893128</v>
      </c>
    </row>
    <row r="176" spans="1:26" ht="12">
      <c r="A176" s="29" t="s">
        <v>211</v>
      </c>
      <c r="K176" s="27">
        <f>+K175/$Z$175</f>
        <v>0.6216136575434915</v>
      </c>
      <c r="L176" s="27">
        <f>+L175/$Z$175</f>
        <v>0.6419708578053132</v>
      </c>
      <c r="M176" s="27">
        <f>+M175/$Z$175</f>
        <v>0.686352692607374</v>
      </c>
      <c r="N176" s="27">
        <f>+N175/$Z$175</f>
        <v>0.7433002404436092</v>
      </c>
      <c r="O176" s="27">
        <f>+O175/$Z$175</f>
        <v>0.7784048950476058</v>
      </c>
      <c r="P176" s="27">
        <f>+P175/$Z$175</f>
        <v>0.7912248618190051</v>
      </c>
      <c r="Q176" s="27">
        <f>+Q175/$Z$175</f>
        <v>0.8041633543038667</v>
      </c>
      <c r="R176" s="27">
        <f>+R175/$Z$175</f>
        <v>0.8131410285218272</v>
      </c>
      <c r="S176" s="27">
        <f>+S175/$Z$175</f>
        <v>0.8232421201149998</v>
      </c>
      <c r="T176" s="27">
        <f>+T175/$Z$175</f>
        <v>0.8251901997054152</v>
      </c>
      <c r="U176" s="27">
        <f>+U175/$Z$175</f>
        <v>0.8212046851856578</v>
      </c>
      <c r="V176" s="27">
        <f>+V175/$Z$175</f>
        <v>0.8757564197793314</v>
      </c>
      <c r="W176" s="27">
        <f>+W175/$Z$175</f>
        <v>1.0196730268139154</v>
      </c>
      <c r="X176" s="27">
        <f>+X175/$Z$175</f>
        <v>0.9737016539817875</v>
      </c>
      <c r="Y176" s="27">
        <f>+Y175/$Z$175</f>
        <v>0.9540469636976391</v>
      </c>
      <c r="Z176" s="27">
        <f>+Z175/$Z$175</f>
        <v>1</v>
      </c>
    </row>
    <row r="178" spans="1:26" ht="12">
      <c r="A178" s="29" t="s">
        <v>212</v>
      </c>
      <c r="K178" s="27">
        <f>+'FValue75-90'!K8</f>
        <v>45571</v>
      </c>
      <c r="L178" s="27">
        <f>+'FValue75-90'!L8</f>
        <v>64716</v>
      </c>
      <c r="M178" s="27">
        <f>+'FValue75-90'!M8</f>
        <v>85497</v>
      </c>
      <c r="N178" s="27">
        <f>+'FValue75-90'!N8</f>
        <v>118363</v>
      </c>
      <c r="O178" s="27">
        <f>+'FValue75-90'!O8</f>
        <v>159258</v>
      </c>
      <c r="P178" s="27">
        <f>+'FValue75-90'!P8</f>
        <v>161286</v>
      </c>
      <c r="Q178" s="27">
        <f>+'FValue75-90'!Q8</f>
        <v>170756</v>
      </c>
      <c r="R178" s="27">
        <f>+'FValue75-90'!R8</f>
        <v>176287</v>
      </c>
      <c r="S178" s="27">
        <f>+'FValue75-90'!S8</f>
        <v>167419</v>
      </c>
      <c r="T178" s="27">
        <f>+'FValue75-90'!T8</f>
        <v>163642</v>
      </c>
      <c r="U178" s="27">
        <f>+'FValue75-90'!U8</f>
        <v>168670</v>
      </c>
      <c r="V178" s="27">
        <f>+'FValue75-90'!V8</f>
        <v>209603</v>
      </c>
      <c r="W178" s="27">
        <f>+'FValue75-90'!W8</f>
        <v>292697</v>
      </c>
      <c r="X178" s="27">
        <f>+'FValue75-90'!X8</f>
        <v>292094</v>
      </c>
      <c r="Y178" s="27">
        <f>+'FValue75-90'!Y8</f>
        <v>266354</v>
      </c>
      <c r="Z178" s="27">
        <f>+'FValue75-90'!Z8</f>
        <v>285733</v>
      </c>
    </row>
    <row r="179" spans="1:26" ht="12">
      <c r="A179" s="29" t="s">
        <v>213</v>
      </c>
      <c r="K179" s="45">
        <f>+K178/K176</f>
        <v>73310.80880701468</v>
      </c>
      <c r="L179" s="45">
        <f>+L178/L176</f>
        <v>100808.31429208902</v>
      </c>
      <c r="M179" s="45">
        <f>+M178/M176</f>
        <v>124567.15172953843</v>
      </c>
      <c r="N179" s="45">
        <f>+N178/N176</f>
        <v>159239.82471653682</v>
      </c>
      <c r="O179" s="45">
        <f>+O178/O176</f>
        <v>204595.32180904396</v>
      </c>
      <c r="P179" s="45">
        <f>+P178/P176</f>
        <v>203843.44297423583</v>
      </c>
      <c r="Q179" s="45">
        <f>+Q178/Q176</f>
        <v>212339.9419858132</v>
      </c>
      <c r="R179" s="45">
        <f>+R178/R176</f>
        <v>216797.5711672848</v>
      </c>
      <c r="S179" s="45">
        <f>+S178/S176</f>
        <v>203365.44487861363</v>
      </c>
      <c r="T179" s="45">
        <f>+T178/T176</f>
        <v>198308.2204059362</v>
      </c>
      <c r="U179" s="45">
        <f>+U178/U176</f>
        <v>205393.37273979036</v>
      </c>
      <c r="V179" s="45">
        <f>+V178/V176</f>
        <v>239339.38166598274</v>
      </c>
      <c r="W179" s="45">
        <f>+W178/W176</f>
        <v>287049.8603994313</v>
      </c>
      <c r="X179" s="45">
        <f>+X178/X176</f>
        <v>299983.05826587765</v>
      </c>
      <c r="Y179" s="45">
        <f>+Y178/Y176</f>
        <v>279183.3212986506</v>
      </c>
      <c r="Z179" s="45">
        <f>+Z178/Z176</f>
        <v>285733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xSplit="1" ySplit="4" topLeftCell="B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9.140625" defaultRowHeight="12.75"/>
  <cols>
    <col min="1" max="1" width="21.00390625" style="51" customWidth="1"/>
    <col min="2" max="2" width="8.57421875" style="51" bestFit="1" customWidth="1"/>
    <col min="3" max="3" width="8.57421875" style="51" customWidth="1"/>
    <col min="4" max="5" width="7.7109375" style="51" bestFit="1" customWidth="1"/>
    <col min="6" max="8" width="8.57421875" style="51" bestFit="1" customWidth="1"/>
    <col min="9" max="16384" width="9.140625" style="51" customWidth="1"/>
  </cols>
  <sheetData>
    <row r="1" spans="1:9" ht="11.25">
      <c r="A1" s="42" t="s">
        <v>269</v>
      </c>
      <c r="B1" s="89"/>
      <c r="C1" s="88"/>
      <c r="D1" s="88"/>
      <c r="E1" s="88"/>
      <c r="F1" s="88"/>
      <c r="G1" s="88"/>
      <c r="H1" s="88"/>
      <c r="I1" s="88"/>
    </row>
    <row r="2" spans="1:9" ht="11.25">
      <c r="A2" s="42" t="s">
        <v>268</v>
      </c>
      <c r="B2" s="89"/>
      <c r="C2" s="88"/>
      <c r="D2" s="88"/>
      <c r="E2" s="88"/>
      <c r="F2" s="88"/>
      <c r="G2" s="88"/>
      <c r="H2" s="88"/>
      <c r="I2" s="88"/>
    </row>
    <row r="3" spans="1:16" ht="11.25">
      <c r="A3" s="8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260</v>
      </c>
      <c r="N3" s="87" t="s">
        <v>260</v>
      </c>
      <c r="O3" s="87" t="s">
        <v>260</v>
      </c>
      <c r="P3" s="87" t="s">
        <v>260</v>
      </c>
    </row>
    <row r="4" spans="1:16" ht="11.25">
      <c r="A4" s="85"/>
      <c r="B4" s="84">
        <v>1990</v>
      </c>
      <c r="C4" s="84">
        <v>1991</v>
      </c>
      <c r="D4" s="84">
        <v>1992</v>
      </c>
      <c r="E4" s="84">
        <v>1993</v>
      </c>
      <c r="F4" s="84">
        <v>1994</v>
      </c>
      <c r="G4" s="84">
        <v>1995</v>
      </c>
      <c r="H4" s="84">
        <v>1996</v>
      </c>
      <c r="I4" s="84">
        <v>1997</v>
      </c>
      <c r="J4" s="84">
        <v>1998</v>
      </c>
      <c r="K4" s="84">
        <v>1999</v>
      </c>
      <c r="L4" s="84">
        <v>2000</v>
      </c>
      <c r="M4" s="84">
        <v>2001</v>
      </c>
      <c r="N4" s="84">
        <v>2002</v>
      </c>
      <c r="O4" s="84">
        <v>2003</v>
      </c>
      <c r="P4" s="84">
        <v>2004</v>
      </c>
    </row>
    <row r="5" spans="1:16" ht="11.25">
      <c r="A5" s="108" t="s">
        <v>259</v>
      </c>
      <c r="B5" s="107"/>
      <c r="C5" s="107"/>
      <c r="D5" s="107"/>
      <c r="E5" s="107"/>
      <c r="F5" s="107"/>
      <c r="G5" s="107"/>
      <c r="H5" s="106"/>
      <c r="I5" s="107"/>
      <c r="J5" s="107"/>
      <c r="K5" s="107"/>
      <c r="L5" s="107"/>
      <c r="M5" s="107"/>
      <c r="N5" s="107"/>
      <c r="O5" s="107"/>
      <c r="P5" s="106"/>
    </row>
    <row r="6" spans="1:16" ht="11.25">
      <c r="A6" s="65" t="s">
        <v>258</v>
      </c>
      <c r="B6" s="97">
        <v>134599.71499000065</v>
      </c>
      <c r="C6" s="97">
        <v>111418.54769000105</v>
      </c>
      <c r="D6" s="97">
        <v>50619.32100999975</v>
      </c>
      <c r="E6" s="97">
        <v>24670.288449999134</v>
      </c>
      <c r="F6" s="97">
        <v>1623.6040699999987</v>
      </c>
      <c r="G6" s="97">
        <v>908.46</v>
      </c>
      <c r="H6" s="96">
        <v>1108.211</v>
      </c>
      <c r="I6" s="95">
        <v>10965.117</v>
      </c>
      <c r="J6" s="94">
        <v>36852.84649</v>
      </c>
      <c r="K6" s="94">
        <v>53231.05250000005</v>
      </c>
      <c r="L6" s="94">
        <v>43059.454</v>
      </c>
      <c r="M6" s="94">
        <v>32851.106</v>
      </c>
      <c r="N6" s="94">
        <v>27199.048</v>
      </c>
      <c r="O6" s="94">
        <v>18566.599</v>
      </c>
      <c r="P6" s="94">
        <v>19016.046</v>
      </c>
    </row>
    <row r="7" spans="1:16" ht="11.25">
      <c r="A7" s="65" t="s">
        <v>257</v>
      </c>
      <c r="B7" s="97">
        <v>874.8504500000008</v>
      </c>
      <c r="C7" s="97">
        <v>492.0661400000012</v>
      </c>
      <c r="D7" s="97">
        <v>443.0407500000004</v>
      </c>
      <c r="E7" s="97">
        <v>269.9355799999997</v>
      </c>
      <c r="F7" s="97">
        <v>15.466280000000003</v>
      </c>
      <c r="G7" s="97">
        <v>91.541</v>
      </c>
      <c r="H7" s="96">
        <v>141.675</v>
      </c>
      <c r="I7" s="95">
        <v>245.328</v>
      </c>
      <c r="J7" s="94">
        <v>230.59517</v>
      </c>
      <c r="K7" s="94">
        <v>163.81960999999998</v>
      </c>
      <c r="L7" s="94">
        <v>215.512</v>
      </c>
      <c r="M7" s="94">
        <v>173.026</v>
      </c>
      <c r="N7" s="94">
        <v>307.562</v>
      </c>
      <c r="O7" s="94">
        <v>201.944</v>
      </c>
      <c r="P7" s="94">
        <v>150.085</v>
      </c>
    </row>
    <row r="8" spans="1:16" ht="11.25">
      <c r="A8" s="65" t="s">
        <v>256</v>
      </c>
      <c r="B8" s="97">
        <v>7339.886260000005</v>
      </c>
      <c r="C8" s="97">
        <v>7382.627599999995</v>
      </c>
      <c r="D8" s="97">
        <v>9182.205660000007</v>
      </c>
      <c r="E8" s="97">
        <v>7251.623009999951</v>
      </c>
      <c r="F8" s="97">
        <v>5351.30027</v>
      </c>
      <c r="G8" s="97">
        <v>1955.544</v>
      </c>
      <c r="H8" s="96">
        <v>3211.395</v>
      </c>
      <c r="I8" s="95">
        <v>2889.627</v>
      </c>
      <c r="J8" s="94">
        <v>6909.02866</v>
      </c>
      <c r="K8" s="94">
        <v>4466.688740000035</v>
      </c>
      <c r="L8" s="94">
        <v>3359.699</v>
      </c>
      <c r="M8" s="94">
        <v>5363.307</v>
      </c>
      <c r="N8" s="94">
        <v>4385.196</v>
      </c>
      <c r="O8" s="94">
        <v>4419.327</v>
      </c>
      <c r="P8" s="94">
        <v>3485.852</v>
      </c>
    </row>
    <row r="9" spans="1:16" ht="11.25">
      <c r="A9" s="65" t="s">
        <v>255</v>
      </c>
      <c r="B9" s="97">
        <v>830.3021999999992</v>
      </c>
      <c r="C9" s="97">
        <v>1043.9176900000004</v>
      </c>
      <c r="D9" s="97">
        <v>344.9479999999998</v>
      </c>
      <c r="E9" s="97">
        <v>535.9145800000002</v>
      </c>
      <c r="F9" s="97">
        <v>285.93706</v>
      </c>
      <c r="G9" s="97">
        <v>767.039</v>
      </c>
      <c r="H9" s="96">
        <v>1036.209</v>
      </c>
      <c r="I9" s="95">
        <v>1564.15</v>
      </c>
      <c r="J9" s="94">
        <v>1588.59385</v>
      </c>
      <c r="K9" s="94">
        <v>1419.19551</v>
      </c>
      <c r="L9" s="94">
        <v>1702.052</v>
      </c>
      <c r="M9" s="94">
        <v>2455.379</v>
      </c>
      <c r="N9" s="94">
        <v>2540.245</v>
      </c>
      <c r="O9" s="94">
        <v>3574.099</v>
      </c>
      <c r="P9" s="94">
        <v>3256.078</v>
      </c>
    </row>
    <row r="10" spans="1:16" ht="11.25">
      <c r="A10" s="65" t="s">
        <v>254</v>
      </c>
      <c r="B10" s="97">
        <v>16742.104299999948</v>
      </c>
      <c r="C10" s="97">
        <v>16389.928660000107</v>
      </c>
      <c r="D10" s="97">
        <v>11122.622020000008</v>
      </c>
      <c r="E10" s="97">
        <v>8816.668350000326</v>
      </c>
      <c r="F10" s="97">
        <v>1679.7729400000023</v>
      </c>
      <c r="G10" s="97">
        <v>1355.123</v>
      </c>
      <c r="H10" s="96">
        <v>1058.9029999999998</v>
      </c>
      <c r="I10" s="95">
        <v>1034.467</v>
      </c>
      <c r="J10" s="94">
        <v>4859.30625</v>
      </c>
      <c r="K10" s="94">
        <v>6387.7866</v>
      </c>
      <c r="L10" s="94">
        <v>10375.663</v>
      </c>
      <c r="M10" s="94">
        <v>13606.633</v>
      </c>
      <c r="N10" s="94">
        <v>11416.057999999999</v>
      </c>
      <c r="O10" s="94">
        <v>11805.464999999998</v>
      </c>
      <c r="P10" s="94">
        <v>12298.796999999999</v>
      </c>
    </row>
    <row r="11" spans="1:16" ht="11.25">
      <c r="A11" s="65" t="s">
        <v>253</v>
      </c>
      <c r="B11" s="97">
        <v>13852.86191999994</v>
      </c>
      <c r="C11" s="97">
        <v>10546.676750000035</v>
      </c>
      <c r="D11" s="97">
        <v>12002.123720000001</v>
      </c>
      <c r="E11" s="97">
        <v>8511.834250000016</v>
      </c>
      <c r="F11" s="97">
        <v>8203.628760000014</v>
      </c>
      <c r="G11" s="97">
        <v>11703.211</v>
      </c>
      <c r="H11" s="96">
        <v>19238.042</v>
      </c>
      <c r="I11" s="95">
        <v>15117.659</v>
      </c>
      <c r="J11" s="94">
        <v>13721.73244</v>
      </c>
      <c r="K11" s="94">
        <v>9498.152229999989</v>
      </c>
      <c r="L11" s="94">
        <v>14427.272</v>
      </c>
      <c r="M11" s="94">
        <v>10640.844</v>
      </c>
      <c r="N11" s="94">
        <v>10662.612</v>
      </c>
      <c r="O11" s="94">
        <v>15936.458</v>
      </c>
      <c r="P11" s="94">
        <v>12777.147</v>
      </c>
    </row>
    <row r="12" spans="1:16" ht="11.25">
      <c r="A12" s="65" t="s">
        <v>252</v>
      </c>
      <c r="B12" s="97">
        <v>606.8630400000015</v>
      </c>
      <c r="C12" s="97">
        <v>656.5436300000006</v>
      </c>
      <c r="D12" s="97">
        <v>192.06222000000017</v>
      </c>
      <c r="E12" s="97">
        <v>123.75544999999961</v>
      </c>
      <c r="F12" s="97">
        <v>76.56206999999993</v>
      </c>
      <c r="G12" s="97">
        <v>291.496</v>
      </c>
      <c r="H12" s="96">
        <v>222.771</v>
      </c>
      <c r="I12" s="95">
        <v>330.585</v>
      </c>
      <c r="J12" s="94">
        <v>353.73481</v>
      </c>
      <c r="K12" s="94">
        <v>476.56882</v>
      </c>
      <c r="L12" s="94">
        <v>334.083</v>
      </c>
      <c r="M12" s="94">
        <v>403.687</v>
      </c>
      <c r="N12" s="94">
        <v>229.111</v>
      </c>
      <c r="O12" s="94">
        <v>162.378</v>
      </c>
      <c r="P12" s="94">
        <v>153.029</v>
      </c>
    </row>
    <row r="13" spans="1:16" ht="11.25">
      <c r="A13" s="65" t="s">
        <v>251</v>
      </c>
      <c r="B13" s="97">
        <v>154.5976800000001</v>
      </c>
      <c r="C13" s="97">
        <v>588.4602199999993</v>
      </c>
      <c r="D13" s="97">
        <v>653.4196500000012</v>
      </c>
      <c r="E13" s="97">
        <v>333.38591</v>
      </c>
      <c r="F13" s="97">
        <v>238.59609000000032</v>
      </c>
      <c r="G13" s="97">
        <v>583.003</v>
      </c>
      <c r="H13" s="96">
        <v>240.17600000000002</v>
      </c>
      <c r="I13" s="95">
        <v>205.952</v>
      </c>
      <c r="J13" s="94">
        <v>296.57996</v>
      </c>
      <c r="K13" s="94">
        <v>495.8292599999992</v>
      </c>
      <c r="L13" s="94">
        <v>388.212</v>
      </c>
      <c r="M13" s="94">
        <v>850.207</v>
      </c>
      <c r="N13" s="94">
        <v>832.899</v>
      </c>
      <c r="O13" s="94">
        <v>858.943</v>
      </c>
      <c r="P13" s="94">
        <v>909.791</v>
      </c>
    </row>
    <row r="14" spans="1:16" ht="11.25">
      <c r="A14" s="65" t="s">
        <v>250</v>
      </c>
      <c r="B14" s="97">
        <v>0</v>
      </c>
      <c r="C14" s="97">
        <v>0.5841899999999999</v>
      </c>
      <c r="D14" s="97">
        <v>0.0008</v>
      </c>
      <c r="E14" s="97">
        <v>0</v>
      </c>
      <c r="F14" s="97">
        <v>0.0114</v>
      </c>
      <c r="G14" s="97">
        <v>2.658</v>
      </c>
      <c r="H14" s="96">
        <v>1.054</v>
      </c>
      <c r="I14" s="95">
        <v>1.922</v>
      </c>
      <c r="J14" s="94">
        <v>0.29363</v>
      </c>
      <c r="K14" s="94">
        <v>0.41811000000000004</v>
      </c>
      <c r="L14" s="94">
        <v>0.081</v>
      </c>
      <c r="M14" s="94">
        <v>1.466</v>
      </c>
      <c r="N14" s="94">
        <v>0.269</v>
      </c>
      <c r="O14" s="94">
        <v>1.243</v>
      </c>
      <c r="P14" s="94">
        <v>1.879</v>
      </c>
    </row>
    <row r="15" spans="1:16" ht="11.25">
      <c r="A15" s="65" t="s">
        <v>249</v>
      </c>
      <c r="B15" s="97">
        <v>142.74062999999944</v>
      </c>
      <c r="C15" s="97">
        <v>225.31715999999977</v>
      </c>
      <c r="D15" s="97">
        <v>75.85875000000053</v>
      </c>
      <c r="E15" s="97">
        <v>77.62237999999998</v>
      </c>
      <c r="F15" s="97">
        <v>56.324040000000004</v>
      </c>
      <c r="G15" s="97">
        <v>88.008</v>
      </c>
      <c r="H15" s="96">
        <v>66.661</v>
      </c>
      <c r="I15" s="95">
        <v>175.213</v>
      </c>
      <c r="J15" s="94">
        <v>57.09004</v>
      </c>
      <c r="K15" s="94">
        <v>104.63536</v>
      </c>
      <c r="L15" s="94">
        <v>209.079</v>
      </c>
      <c r="M15" s="94">
        <v>170.385</v>
      </c>
      <c r="N15" s="94">
        <v>217.36</v>
      </c>
      <c r="O15" s="94">
        <v>34.352</v>
      </c>
      <c r="P15" s="94">
        <v>16.126</v>
      </c>
    </row>
    <row r="16" spans="1:16" ht="11.25">
      <c r="A16" s="65" t="s">
        <v>248</v>
      </c>
      <c r="B16" s="97">
        <v>0.6436999999999999</v>
      </c>
      <c r="C16" s="97">
        <v>2.8488399999999996</v>
      </c>
      <c r="D16" s="97">
        <v>8.451799999999999</v>
      </c>
      <c r="E16" s="97">
        <v>10.839190000000004</v>
      </c>
      <c r="F16" s="97">
        <v>1139.518579999997</v>
      </c>
      <c r="G16" s="97">
        <v>1577.357</v>
      </c>
      <c r="H16" s="96">
        <v>664.307</v>
      </c>
      <c r="I16" s="95">
        <v>990.018</v>
      </c>
      <c r="J16" s="94">
        <v>652.1342</v>
      </c>
      <c r="K16" s="94">
        <v>681.9284899999969</v>
      </c>
      <c r="L16" s="94">
        <v>324.064</v>
      </c>
      <c r="M16" s="94">
        <v>537.179</v>
      </c>
      <c r="N16" s="94">
        <v>651.164</v>
      </c>
      <c r="O16" s="94">
        <v>663.897</v>
      </c>
      <c r="P16" s="94">
        <v>410.345</v>
      </c>
    </row>
    <row r="17" spans="1:16" ht="11.25">
      <c r="A17" s="65" t="s">
        <v>247</v>
      </c>
      <c r="B17" s="97">
        <v>0.32918000000000003</v>
      </c>
      <c r="C17" s="97">
        <v>0.3356</v>
      </c>
      <c r="D17" s="97">
        <v>0.12658</v>
      </c>
      <c r="E17" s="97">
        <v>0.775</v>
      </c>
      <c r="F17" s="97">
        <v>2.4478999999999997</v>
      </c>
      <c r="G17" s="97">
        <v>3.19</v>
      </c>
      <c r="H17" s="96">
        <v>3.305</v>
      </c>
      <c r="I17" s="95">
        <v>0</v>
      </c>
      <c r="J17" s="94">
        <v>1.8473</v>
      </c>
      <c r="K17" s="94">
        <v>0.0034</v>
      </c>
      <c r="L17" s="94">
        <v>0.005</v>
      </c>
      <c r="M17" s="94">
        <v>47.659</v>
      </c>
      <c r="N17" s="94">
        <v>53.021</v>
      </c>
      <c r="O17" s="94">
        <v>0.043</v>
      </c>
      <c r="P17" s="94">
        <v>0</v>
      </c>
    </row>
    <row r="18" spans="1:16" ht="11.25">
      <c r="A18" s="65" t="s">
        <v>228</v>
      </c>
      <c r="B18" s="97">
        <v>115.06860999997662</v>
      </c>
      <c r="C18" s="97">
        <v>165.06352000008337</v>
      </c>
      <c r="D18" s="97">
        <v>404.68433000000005</v>
      </c>
      <c r="E18" s="97">
        <v>278.958590000002</v>
      </c>
      <c r="F18" s="97">
        <v>503.76356999999916</v>
      </c>
      <c r="G18" s="97">
        <v>539.1269999999931</v>
      </c>
      <c r="H18" s="96">
        <v>507.0500000000029</v>
      </c>
      <c r="I18" s="95">
        <v>572.9349999999977</v>
      </c>
      <c r="J18" s="94">
        <v>623.8561399999744</v>
      </c>
      <c r="K18" s="94">
        <v>362.2156599999871</v>
      </c>
      <c r="L18" s="94">
        <v>310.9579999999987</v>
      </c>
      <c r="M18" s="94">
        <v>1364.507999999987</v>
      </c>
      <c r="N18" s="94">
        <v>3877.1280000000115</v>
      </c>
      <c r="O18" s="94">
        <v>4317.849000000009</v>
      </c>
      <c r="P18" s="94">
        <v>1859.5760000000082</v>
      </c>
    </row>
    <row r="19" spans="1:16" ht="12" thickBot="1">
      <c r="A19" s="77" t="s">
        <v>17</v>
      </c>
      <c r="B19" s="105">
        <v>175259.96296000047</v>
      </c>
      <c r="C19" s="105">
        <v>148912.91769000125</v>
      </c>
      <c r="D19" s="105">
        <v>85048.86528999977</v>
      </c>
      <c r="E19" s="105">
        <v>50881.60073999943</v>
      </c>
      <c r="F19" s="105">
        <v>19176.933030000007</v>
      </c>
      <c r="G19" s="105">
        <v>19865.75699999999</v>
      </c>
      <c r="H19" s="104">
        <v>27499.759000000005</v>
      </c>
      <c r="I19" s="103">
        <v>34092.973</v>
      </c>
      <c r="J19" s="102">
        <v>66147.63893999999</v>
      </c>
      <c r="K19" s="102">
        <v>77288.29429000005</v>
      </c>
      <c r="L19" s="102">
        <v>74706.134</v>
      </c>
      <c r="M19" s="102">
        <v>68465.38599999998</v>
      </c>
      <c r="N19" s="102">
        <v>62371.673</v>
      </c>
      <c r="O19" s="90">
        <v>60542.596999999994</v>
      </c>
      <c r="P19" s="102">
        <v>54334.751</v>
      </c>
    </row>
    <row r="20" spans="1:16" ht="12" thickTop="1">
      <c r="A20" s="80" t="s">
        <v>246</v>
      </c>
      <c r="B20" s="97"/>
      <c r="C20" s="97"/>
      <c r="D20" s="97"/>
      <c r="E20" s="97"/>
      <c r="F20" s="97"/>
      <c r="G20" s="97"/>
      <c r="H20" s="96"/>
      <c r="I20" s="95"/>
      <c r="J20" s="94"/>
      <c r="K20" s="94"/>
      <c r="L20" s="94"/>
      <c r="M20" s="94"/>
      <c r="N20" s="94"/>
      <c r="O20" s="94"/>
      <c r="P20" s="94"/>
    </row>
    <row r="21" spans="1:16" ht="11.25">
      <c r="A21" s="65" t="s">
        <v>245</v>
      </c>
      <c r="B21" s="97">
        <v>3493.318509999993</v>
      </c>
      <c r="C21" s="97">
        <v>6827.232120000018</v>
      </c>
      <c r="D21" s="97">
        <v>3557.877879999996</v>
      </c>
      <c r="E21" s="97">
        <v>3049.3356499999995</v>
      </c>
      <c r="F21" s="97">
        <v>3030.627460000005</v>
      </c>
      <c r="G21" s="97">
        <v>3361.845</v>
      </c>
      <c r="H21" s="96">
        <v>2909.77</v>
      </c>
      <c r="I21" s="95">
        <v>3220.222</v>
      </c>
      <c r="J21" s="94">
        <v>3626.48281</v>
      </c>
      <c r="K21" s="94">
        <v>2489.90335</v>
      </c>
      <c r="L21" s="94">
        <v>2611.203</v>
      </c>
      <c r="M21" s="94">
        <v>2735.809</v>
      </c>
      <c r="N21" s="94">
        <v>3342.057</v>
      </c>
      <c r="O21" s="94">
        <v>3786.021</v>
      </c>
      <c r="P21" s="94">
        <v>3757.761</v>
      </c>
    </row>
    <row r="22" spans="1:16" ht="11.25">
      <c r="A22" s="65" t="s">
        <v>244</v>
      </c>
      <c r="B22" s="97">
        <v>855.8137800000006</v>
      </c>
      <c r="C22" s="97">
        <v>2054.9711500000003</v>
      </c>
      <c r="D22" s="97">
        <v>1886.4442799999995</v>
      </c>
      <c r="E22" s="97">
        <v>1824.4991900000048</v>
      </c>
      <c r="F22" s="97">
        <v>599.6337299999993</v>
      </c>
      <c r="G22" s="97">
        <v>653.074</v>
      </c>
      <c r="H22" s="96">
        <v>1348.892</v>
      </c>
      <c r="I22" s="95">
        <v>233.13</v>
      </c>
      <c r="J22" s="94">
        <v>683.23422</v>
      </c>
      <c r="K22" s="94">
        <v>144.67534</v>
      </c>
      <c r="L22" s="94">
        <v>1466.69</v>
      </c>
      <c r="M22" s="94">
        <v>1596.189</v>
      </c>
      <c r="N22" s="94">
        <v>5038.726</v>
      </c>
      <c r="O22" s="94">
        <v>6895.926</v>
      </c>
      <c r="P22" s="94">
        <v>9552.173</v>
      </c>
    </row>
    <row r="23" spans="1:16" ht="11.25">
      <c r="A23" s="65" t="s">
        <v>243</v>
      </c>
      <c r="B23" s="97">
        <v>15.52733</v>
      </c>
      <c r="C23" s="97">
        <v>1.05392</v>
      </c>
      <c r="D23" s="97">
        <v>278.81254999999993</v>
      </c>
      <c r="E23" s="97">
        <v>821.3912599999999</v>
      </c>
      <c r="F23" s="97">
        <v>975.53833</v>
      </c>
      <c r="G23" s="97">
        <v>584.546</v>
      </c>
      <c r="H23" s="96">
        <v>599.633</v>
      </c>
      <c r="I23" s="95">
        <v>534.381</v>
      </c>
      <c r="J23" s="94">
        <v>529.25936</v>
      </c>
      <c r="K23" s="94">
        <v>1441.2843400000002</v>
      </c>
      <c r="L23" s="94">
        <v>1429.912</v>
      </c>
      <c r="M23" s="94">
        <v>1120.628</v>
      </c>
      <c r="N23" s="94">
        <v>308.715</v>
      </c>
      <c r="O23" s="94">
        <v>359.209</v>
      </c>
      <c r="P23" s="94">
        <v>98.118</v>
      </c>
    </row>
    <row r="24" spans="1:16" ht="11.25">
      <c r="A24" s="65" t="s">
        <v>242</v>
      </c>
      <c r="B24" s="97">
        <v>2003.7232099999997</v>
      </c>
      <c r="C24" s="97">
        <v>1503.1587699999998</v>
      </c>
      <c r="D24" s="97">
        <v>665.8328599999996</v>
      </c>
      <c r="E24" s="97">
        <v>364.35661</v>
      </c>
      <c r="F24" s="97">
        <v>52.54419999999999</v>
      </c>
      <c r="G24" s="97">
        <v>145.79</v>
      </c>
      <c r="H24" s="96">
        <v>1277.785</v>
      </c>
      <c r="I24" s="95">
        <v>396.921</v>
      </c>
      <c r="J24" s="94">
        <v>386.00239</v>
      </c>
      <c r="K24" s="94">
        <v>851.58213</v>
      </c>
      <c r="L24" s="94">
        <v>2328.212</v>
      </c>
      <c r="M24" s="94">
        <v>987.934</v>
      </c>
      <c r="N24" s="94">
        <v>1036.996</v>
      </c>
      <c r="O24" s="94">
        <v>1101</v>
      </c>
      <c r="P24" s="94">
        <v>226.041</v>
      </c>
    </row>
    <row r="25" spans="1:16" ht="11.25">
      <c r="A25" s="65" t="s">
        <v>241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6">
        <v>0</v>
      </c>
      <c r="I25" s="95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ht="11.25">
      <c r="A26" s="65" t="s">
        <v>240</v>
      </c>
      <c r="B26" s="97">
        <v>560.4530799999999</v>
      </c>
      <c r="C26" s="97">
        <v>564.05521</v>
      </c>
      <c r="D26" s="97">
        <v>390.19125</v>
      </c>
      <c r="E26" s="97">
        <v>484.7440899999998</v>
      </c>
      <c r="F26" s="97">
        <v>468.83295000000015</v>
      </c>
      <c r="G26" s="97">
        <v>431.088</v>
      </c>
      <c r="H26" s="96">
        <v>579.444</v>
      </c>
      <c r="I26" s="95">
        <v>445.564</v>
      </c>
      <c r="J26" s="94">
        <v>416.61408</v>
      </c>
      <c r="K26" s="94">
        <v>332.1593</v>
      </c>
      <c r="L26" s="94">
        <v>340.527</v>
      </c>
      <c r="M26" s="94">
        <v>139.063</v>
      </c>
      <c r="N26" s="94">
        <v>264.502</v>
      </c>
      <c r="O26" s="94">
        <v>268.664</v>
      </c>
      <c r="P26" s="94">
        <v>0</v>
      </c>
    </row>
    <row r="27" spans="1:16" ht="11.25">
      <c r="A27" s="65" t="s">
        <v>239</v>
      </c>
      <c r="B27" s="97">
        <v>2714.1765400000045</v>
      </c>
      <c r="C27" s="97">
        <v>2143.0471000000043</v>
      </c>
      <c r="D27" s="97">
        <v>982.0660500000007</v>
      </c>
      <c r="E27" s="97">
        <v>502.9177199999994</v>
      </c>
      <c r="F27" s="97">
        <v>480.6279299999993</v>
      </c>
      <c r="G27" s="97">
        <v>351.254</v>
      </c>
      <c r="H27" s="96">
        <v>299.341</v>
      </c>
      <c r="I27" s="95">
        <v>293.311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1:16" ht="11.25">
      <c r="A28" s="65" t="s">
        <v>238</v>
      </c>
      <c r="B28" s="97">
        <v>31.5575</v>
      </c>
      <c r="C28" s="97">
        <v>30.0751</v>
      </c>
      <c r="D28" s="97">
        <v>20.109249999999996</v>
      </c>
      <c r="E28" s="97">
        <v>18.285</v>
      </c>
      <c r="F28" s="97">
        <v>22.879350000000002</v>
      </c>
      <c r="G28" s="97">
        <v>26.808</v>
      </c>
      <c r="H28" s="96">
        <v>7.159</v>
      </c>
      <c r="I28" s="95">
        <v>5.217</v>
      </c>
      <c r="J28" s="94">
        <v>4.6076</v>
      </c>
      <c r="K28" s="94">
        <v>1.3484</v>
      </c>
      <c r="L28" s="94">
        <v>3</v>
      </c>
      <c r="M28" s="94">
        <v>9.943</v>
      </c>
      <c r="N28" s="94">
        <v>7.369</v>
      </c>
      <c r="O28" s="94">
        <v>5.994</v>
      </c>
      <c r="P28" s="94">
        <v>0</v>
      </c>
    </row>
    <row r="29" spans="1:16" ht="11.25">
      <c r="A29" s="65" t="s">
        <v>187</v>
      </c>
      <c r="B29" s="97">
        <v>20059.427530000055</v>
      </c>
      <c r="C29" s="97">
        <v>7196.636199999997</v>
      </c>
      <c r="D29" s="97">
        <v>4872.845590000008</v>
      </c>
      <c r="E29" s="97">
        <v>19191.996279999938</v>
      </c>
      <c r="F29" s="97">
        <v>528.5686600000004</v>
      </c>
      <c r="G29" s="97">
        <v>52.128</v>
      </c>
      <c r="H29" s="96">
        <v>6272.762</v>
      </c>
      <c r="I29" s="95">
        <v>6344.616</v>
      </c>
      <c r="J29" s="94">
        <v>9485.0277</v>
      </c>
      <c r="K29" s="94">
        <v>4095.78082</v>
      </c>
      <c r="L29" s="94">
        <v>3604.783</v>
      </c>
      <c r="M29" s="94">
        <v>2958.249</v>
      </c>
      <c r="N29" s="94">
        <v>1732.457</v>
      </c>
      <c r="O29" s="94">
        <v>2968.082</v>
      </c>
      <c r="P29" s="94">
        <v>4341.927</v>
      </c>
    </row>
    <row r="30" spans="1:16" ht="11.25">
      <c r="A30" s="65" t="s">
        <v>228</v>
      </c>
      <c r="B30" s="97">
        <v>202.78899999999612</v>
      </c>
      <c r="C30" s="97">
        <v>197.6718600000013</v>
      </c>
      <c r="D30" s="97">
        <v>167.5310499999996</v>
      </c>
      <c r="E30" s="97">
        <v>146.36055999999735</v>
      </c>
      <c r="F30" s="97">
        <v>149.86011999999937</v>
      </c>
      <c r="G30" s="97">
        <v>310.96</v>
      </c>
      <c r="H30" s="96">
        <v>47.1919999999991</v>
      </c>
      <c r="I30" s="95">
        <v>283.9589999999971</v>
      </c>
      <c r="J30" s="94">
        <v>213.66343000000052</v>
      </c>
      <c r="K30" s="94">
        <v>97.16187999999784</v>
      </c>
      <c r="L30" s="94">
        <v>105.78399999999965</v>
      </c>
      <c r="M30" s="94">
        <v>69.63100000000122</v>
      </c>
      <c r="N30" s="94">
        <v>54.53700000000026</v>
      </c>
      <c r="O30" s="94">
        <v>45.702000000002954</v>
      </c>
      <c r="P30" s="94">
        <v>11.635999999998603</v>
      </c>
    </row>
    <row r="31" spans="1:16" ht="12" thickBot="1">
      <c r="A31" s="77" t="s">
        <v>17</v>
      </c>
      <c r="B31" s="105">
        <v>29936.78648000005</v>
      </c>
      <c r="C31" s="105">
        <v>20517.90143000002</v>
      </c>
      <c r="D31" s="105">
        <v>12821.710760000004</v>
      </c>
      <c r="E31" s="105">
        <v>26403.88635999994</v>
      </c>
      <c r="F31" s="105">
        <v>6309.112730000004</v>
      </c>
      <c r="G31" s="105">
        <v>5917.4929999999995</v>
      </c>
      <c r="H31" s="104">
        <v>13341.978</v>
      </c>
      <c r="I31" s="103">
        <v>11757.320999999998</v>
      </c>
      <c r="J31" s="102">
        <v>15344.891590000001</v>
      </c>
      <c r="K31" s="102">
        <v>9453.895559999999</v>
      </c>
      <c r="L31" s="102">
        <v>11890.110999999999</v>
      </c>
      <c r="M31" s="102">
        <v>9617.446000000002</v>
      </c>
      <c r="N31" s="102">
        <v>11785.359</v>
      </c>
      <c r="O31" s="90">
        <v>15430.598000000005</v>
      </c>
      <c r="P31" s="102">
        <v>17987.656</v>
      </c>
    </row>
    <row r="32" spans="1:16" ht="12" thickTop="1">
      <c r="A32" s="80" t="s">
        <v>237</v>
      </c>
      <c r="B32" s="97"/>
      <c r="C32" s="97"/>
      <c r="D32" s="97"/>
      <c r="E32" s="97"/>
      <c r="F32" s="97"/>
      <c r="G32" s="97"/>
      <c r="H32" s="96"/>
      <c r="I32" s="95"/>
      <c r="J32" s="94"/>
      <c r="K32" s="94"/>
      <c r="L32" s="94"/>
      <c r="M32" s="94"/>
      <c r="N32" s="94"/>
      <c r="O32" s="94"/>
      <c r="P32" s="94"/>
    </row>
    <row r="33" spans="1:16" ht="11.25">
      <c r="A33" s="65" t="s">
        <v>236</v>
      </c>
      <c r="B33" s="97">
        <v>3345.4641200000005</v>
      </c>
      <c r="C33" s="97">
        <v>1968.8525499999994</v>
      </c>
      <c r="D33" s="97">
        <v>3314.0672300000015</v>
      </c>
      <c r="E33" s="97">
        <v>10155.334729999982</v>
      </c>
      <c r="F33" s="97">
        <v>16300.321380000001</v>
      </c>
      <c r="G33" s="97">
        <v>17531.412</v>
      </c>
      <c r="H33" s="96">
        <v>18271.432999999997</v>
      </c>
      <c r="I33" s="95">
        <v>14092.679</v>
      </c>
      <c r="J33" s="94">
        <v>13214.536370000002</v>
      </c>
      <c r="K33" s="94">
        <v>16036.508069999998</v>
      </c>
      <c r="L33" s="94">
        <v>12829.327000000001</v>
      </c>
      <c r="M33" s="94">
        <v>10859.013</v>
      </c>
      <c r="N33" s="94">
        <v>12026.46</v>
      </c>
      <c r="O33" s="94">
        <v>17300.129</v>
      </c>
      <c r="P33" s="94">
        <v>14239.176000000001</v>
      </c>
    </row>
    <row r="34" spans="1:16" ht="11.25">
      <c r="A34" s="65" t="s">
        <v>235</v>
      </c>
      <c r="B34" s="97">
        <v>2.15026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6">
        <v>0</v>
      </c>
      <c r="I34" s="95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</row>
    <row r="35" spans="1:16" ht="11.25">
      <c r="A35" s="65" t="s">
        <v>234</v>
      </c>
      <c r="B35" s="97">
        <v>623.6064</v>
      </c>
      <c r="C35" s="97">
        <v>1060.4018700000001</v>
      </c>
      <c r="D35" s="97">
        <v>4759.517089999992</v>
      </c>
      <c r="E35" s="97">
        <v>6084.565740000012</v>
      </c>
      <c r="F35" s="97">
        <v>12710.31759000001</v>
      </c>
      <c r="G35" s="97">
        <v>14277.061</v>
      </c>
      <c r="H35" s="96">
        <v>18166.489</v>
      </c>
      <c r="I35" s="95">
        <v>19131.619000000002</v>
      </c>
      <c r="J35" s="94">
        <v>11287.87858</v>
      </c>
      <c r="K35" s="94">
        <v>4787.71464</v>
      </c>
      <c r="L35" s="94">
        <v>4226.547</v>
      </c>
      <c r="M35" s="94">
        <v>2518.098</v>
      </c>
      <c r="N35" s="94">
        <v>1065.647</v>
      </c>
      <c r="O35" s="94">
        <v>1781.522</v>
      </c>
      <c r="P35" s="94">
        <v>5734.585</v>
      </c>
    </row>
    <row r="36" spans="1:16" ht="11.25">
      <c r="A36" s="65" t="s">
        <v>190</v>
      </c>
      <c r="B36" s="97">
        <v>1086.3346000000026</v>
      </c>
      <c r="C36" s="97">
        <v>521.0844399999999</v>
      </c>
      <c r="D36" s="97">
        <v>278.91008999999997</v>
      </c>
      <c r="E36" s="97">
        <v>97.16732999999998</v>
      </c>
      <c r="F36" s="97">
        <v>750.1405799999985</v>
      </c>
      <c r="G36" s="97">
        <v>32.267</v>
      </c>
      <c r="H36" s="96">
        <v>4195.356</v>
      </c>
      <c r="I36" s="95">
        <v>3288.079</v>
      </c>
      <c r="J36" s="94">
        <v>266.8611</v>
      </c>
      <c r="K36" s="94">
        <v>6.9128</v>
      </c>
      <c r="L36" s="94">
        <v>132.921</v>
      </c>
      <c r="M36" s="94">
        <v>11.51</v>
      </c>
      <c r="N36" s="94">
        <v>95.809</v>
      </c>
      <c r="O36" s="94">
        <v>558.238</v>
      </c>
      <c r="P36" s="94">
        <v>0</v>
      </c>
    </row>
    <row r="37" spans="1:16" ht="11.25">
      <c r="A37" s="65" t="s">
        <v>233</v>
      </c>
      <c r="B37" s="97">
        <v>42.1465</v>
      </c>
      <c r="C37" s="97">
        <v>49.066</v>
      </c>
      <c r="D37" s="97">
        <v>46.180150000000005</v>
      </c>
      <c r="E37" s="97">
        <v>28.770400000000002</v>
      </c>
      <c r="F37" s="97">
        <v>30.626</v>
      </c>
      <c r="G37" s="97">
        <v>33.353</v>
      </c>
      <c r="H37" s="96">
        <v>0</v>
      </c>
      <c r="I37" s="95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</row>
    <row r="38" spans="1:16" ht="11.25">
      <c r="A38" s="65" t="s">
        <v>232</v>
      </c>
      <c r="B38" s="97">
        <v>12700.348839999999</v>
      </c>
      <c r="C38" s="97">
        <v>15944.368350000008</v>
      </c>
      <c r="D38" s="97">
        <v>21356.634030000016</v>
      </c>
      <c r="E38" s="97">
        <v>18234.375610000025</v>
      </c>
      <c r="F38" s="97">
        <v>20768.84862000132</v>
      </c>
      <c r="G38" s="97">
        <v>24594.654</v>
      </c>
      <c r="H38" s="96">
        <v>21278.358</v>
      </c>
      <c r="I38" s="95">
        <v>22644.247</v>
      </c>
      <c r="J38" s="94">
        <v>19162.31183</v>
      </c>
      <c r="K38" s="94">
        <v>18117.10464000002</v>
      </c>
      <c r="L38" s="94">
        <v>19281.548</v>
      </c>
      <c r="M38" s="94">
        <v>25656.6</v>
      </c>
      <c r="N38" s="94">
        <v>23486.301</v>
      </c>
      <c r="O38" s="94">
        <v>25869.672</v>
      </c>
      <c r="P38" s="94">
        <v>21242.515</v>
      </c>
    </row>
    <row r="39" spans="1:16" ht="11.25">
      <c r="A39" s="65" t="s">
        <v>191</v>
      </c>
      <c r="B39" s="97">
        <v>47291.79794999999</v>
      </c>
      <c r="C39" s="97">
        <v>49346.397990000565</v>
      </c>
      <c r="D39" s="97">
        <v>51171.37624000009</v>
      </c>
      <c r="E39" s="97">
        <v>52036.15407000066</v>
      </c>
      <c r="F39" s="97">
        <v>59020.62940000002</v>
      </c>
      <c r="G39" s="97">
        <v>79282.662</v>
      </c>
      <c r="H39" s="96">
        <v>83944.764</v>
      </c>
      <c r="I39" s="95">
        <v>108239.643</v>
      </c>
      <c r="J39" s="94">
        <v>170181.24159</v>
      </c>
      <c r="K39" s="94">
        <v>168605.05142999953</v>
      </c>
      <c r="L39" s="94">
        <v>183986.379</v>
      </c>
      <c r="M39" s="94">
        <v>170521.341</v>
      </c>
      <c r="N39" s="94">
        <v>151648.375</v>
      </c>
      <c r="O39" s="94">
        <v>141989.112</v>
      </c>
      <c r="P39" s="94">
        <v>157529.888</v>
      </c>
    </row>
    <row r="40" spans="1:16" ht="11.25">
      <c r="A40" s="65" t="s">
        <v>231</v>
      </c>
      <c r="B40" s="97">
        <v>13158.581760000012</v>
      </c>
      <c r="C40" s="97">
        <v>19989.376990000063</v>
      </c>
      <c r="D40" s="97">
        <v>12973.34695000003</v>
      </c>
      <c r="E40" s="97">
        <v>31728.880340000087</v>
      </c>
      <c r="F40" s="97">
        <v>87286.9054499999</v>
      </c>
      <c r="G40" s="97">
        <v>176206.995</v>
      </c>
      <c r="H40" s="96">
        <v>96832.082</v>
      </c>
      <c r="I40" s="95">
        <v>91893.552</v>
      </c>
      <c r="J40" s="94">
        <v>102204.24836</v>
      </c>
      <c r="K40" s="94">
        <v>236225.23359000043</v>
      </c>
      <c r="L40" s="94">
        <v>268001.513</v>
      </c>
      <c r="M40" s="94">
        <v>218813.051</v>
      </c>
      <c r="N40" s="94">
        <v>229233.464</v>
      </c>
      <c r="O40" s="94">
        <v>263583.034</v>
      </c>
      <c r="P40" s="94">
        <v>300943.353</v>
      </c>
    </row>
    <row r="41" spans="1:16" ht="11.25">
      <c r="A41" s="65" t="s">
        <v>230</v>
      </c>
      <c r="B41" s="97">
        <v>0</v>
      </c>
      <c r="C41" s="97">
        <v>0</v>
      </c>
      <c r="D41" s="97">
        <v>0</v>
      </c>
      <c r="E41" s="97">
        <v>0</v>
      </c>
      <c r="F41" s="97">
        <v>1.935</v>
      </c>
      <c r="G41" s="97">
        <v>1228.216</v>
      </c>
      <c r="H41" s="96">
        <v>90.11600000000001</v>
      </c>
      <c r="I41" s="95">
        <v>68.33300000000001</v>
      </c>
      <c r="J41" s="94">
        <v>233.72353999999999</v>
      </c>
      <c r="K41" s="94">
        <v>141.67830999999998</v>
      </c>
      <c r="L41" s="94">
        <v>666.56</v>
      </c>
      <c r="M41" s="94">
        <v>1112.967</v>
      </c>
      <c r="N41" s="94">
        <v>913.451</v>
      </c>
      <c r="O41" s="94">
        <v>1137.897</v>
      </c>
      <c r="P41" s="94">
        <v>38.775</v>
      </c>
    </row>
    <row r="42" spans="1:16" ht="11.25">
      <c r="A42" s="65" t="s">
        <v>229</v>
      </c>
      <c r="B42" s="97">
        <v>0</v>
      </c>
      <c r="C42" s="97">
        <v>0</v>
      </c>
      <c r="D42" s="97">
        <v>0</v>
      </c>
      <c r="E42" s="97">
        <v>61.65535000000001</v>
      </c>
      <c r="F42" s="97">
        <v>89.30420999999998</v>
      </c>
      <c r="G42" s="97">
        <v>340.405</v>
      </c>
      <c r="H42" s="96">
        <v>940.682</v>
      </c>
      <c r="I42" s="95">
        <v>1171.962</v>
      </c>
      <c r="J42" s="94">
        <v>1162.79553</v>
      </c>
      <c r="K42" s="94">
        <v>1318.1907800000001</v>
      </c>
      <c r="L42" s="94">
        <v>1431.168</v>
      </c>
      <c r="M42" s="94">
        <v>1404.173</v>
      </c>
      <c r="N42" s="94">
        <v>1417.788</v>
      </c>
      <c r="O42" s="94">
        <v>1548.165</v>
      </c>
      <c r="P42" s="94">
        <v>646.435</v>
      </c>
    </row>
    <row r="43" spans="1:16" ht="11.25">
      <c r="A43" s="65" t="s">
        <v>228</v>
      </c>
      <c r="B43" s="97">
        <v>1.3382499999934225</v>
      </c>
      <c r="C43" s="97">
        <v>8.621750000016618</v>
      </c>
      <c r="D43" s="97">
        <v>23.571459999981016</v>
      </c>
      <c r="E43" s="97">
        <v>1.8654499999975087</v>
      </c>
      <c r="F43" s="97">
        <v>13.650129999994533</v>
      </c>
      <c r="G43" s="97">
        <v>32.34000000002561</v>
      </c>
      <c r="H43" s="96">
        <v>132.94899999996414</v>
      </c>
      <c r="I43" s="95">
        <v>157.41800000006333</v>
      </c>
      <c r="J43" s="94">
        <v>136.35275000007823</v>
      </c>
      <c r="K43" s="94">
        <v>68.21179999999003</v>
      </c>
      <c r="L43" s="94">
        <v>283.12100000010105</v>
      </c>
      <c r="M43" s="94">
        <v>272.1349999998347</v>
      </c>
      <c r="N43" s="94">
        <v>414.050000000163</v>
      </c>
      <c r="O43" s="94">
        <v>663.7080000001588</v>
      </c>
      <c r="P43" s="94">
        <v>254.7400000001071</v>
      </c>
    </row>
    <row r="44" spans="1:16" ht="12" thickBot="1">
      <c r="A44" s="77" t="s">
        <v>227</v>
      </c>
      <c r="B44" s="105">
        <v>78251.76868</v>
      </c>
      <c r="C44" s="105">
        <v>88888.16994000065</v>
      </c>
      <c r="D44" s="105">
        <v>93923.60324000011</v>
      </c>
      <c r="E44" s="105">
        <v>118428.76902000076</v>
      </c>
      <c r="F44" s="105">
        <v>196972.67836000124</v>
      </c>
      <c r="G44" s="105">
        <v>313559.36500000005</v>
      </c>
      <c r="H44" s="104">
        <v>243852.22899999996</v>
      </c>
      <c r="I44" s="103">
        <v>260687.53200000006</v>
      </c>
      <c r="J44" s="102">
        <v>317849.94965</v>
      </c>
      <c r="K44" s="102">
        <v>445306.60605999996</v>
      </c>
      <c r="L44" s="102">
        <v>490839.0840000001</v>
      </c>
      <c r="M44" s="102">
        <v>431168.88799999986</v>
      </c>
      <c r="N44" s="102">
        <v>420301.34500000015</v>
      </c>
      <c r="O44" s="102">
        <v>454431.47700000013</v>
      </c>
      <c r="P44" s="102">
        <v>500629.4670000001</v>
      </c>
    </row>
    <row r="45" spans="1:16" ht="12.75" thickBot="1" thickTop="1">
      <c r="A45" s="71" t="s">
        <v>226</v>
      </c>
      <c r="B45" s="101">
        <v>283448.5181200005</v>
      </c>
      <c r="C45" s="101">
        <v>258318.9890600019</v>
      </c>
      <c r="D45" s="101">
        <v>191794.17928999988</v>
      </c>
      <c r="E45" s="101">
        <v>195714.25612000015</v>
      </c>
      <c r="F45" s="101">
        <v>222458.72412000125</v>
      </c>
      <c r="G45" s="101">
        <v>339342.61500000005</v>
      </c>
      <c r="H45" s="100">
        <v>284693.96599999996</v>
      </c>
      <c r="I45" s="99">
        <v>306537.82600000006</v>
      </c>
      <c r="J45" s="98">
        <v>399342.48018</v>
      </c>
      <c r="K45" s="98">
        <v>532048.79591</v>
      </c>
      <c r="L45" s="98">
        <v>577435.329</v>
      </c>
      <c r="M45" s="98">
        <v>509251.72</v>
      </c>
      <c r="N45" s="98">
        <v>494458.37700000015</v>
      </c>
      <c r="O45" s="98">
        <v>530404.6720000001</v>
      </c>
      <c r="P45" s="98">
        <v>572951.8740000002</v>
      </c>
    </row>
    <row r="46" spans="1:16" ht="12" thickTop="1">
      <c r="A46" s="65" t="s">
        <v>225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6">
        <v>0.2</v>
      </c>
      <c r="I46" s="95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</row>
    <row r="47" spans="1:16" ht="11.25">
      <c r="A47" s="65" t="s">
        <v>224</v>
      </c>
      <c r="B47" s="97">
        <v>1303.2360199999978</v>
      </c>
      <c r="C47" s="97">
        <v>4588.782269999984</v>
      </c>
      <c r="D47" s="97">
        <v>5963.304409999996</v>
      </c>
      <c r="E47" s="97">
        <v>13071.878739999893</v>
      </c>
      <c r="F47" s="97">
        <v>8271.894120000012</v>
      </c>
      <c r="G47" s="97">
        <v>7839.384</v>
      </c>
      <c r="H47" s="96">
        <v>9682.476</v>
      </c>
      <c r="I47" s="95">
        <v>11656.053</v>
      </c>
      <c r="J47" s="94">
        <v>3391.56895</v>
      </c>
      <c r="K47" s="94">
        <v>6832.8877699999975</v>
      </c>
      <c r="L47" s="94">
        <v>4602.904</v>
      </c>
      <c r="M47" s="94">
        <v>4230.779</v>
      </c>
      <c r="N47" s="94">
        <v>1106.819</v>
      </c>
      <c r="O47" s="94">
        <v>3278.715</v>
      </c>
      <c r="P47" s="94">
        <v>6307.001</v>
      </c>
    </row>
    <row r="48" spans="1:16" ht="11.25">
      <c r="A48" s="65" t="s">
        <v>267</v>
      </c>
      <c r="B48" s="97">
        <v>754.2534399999997</v>
      </c>
      <c r="C48" s="97">
        <v>574.0724399999999</v>
      </c>
      <c r="D48" s="97">
        <v>593.2743500000015</v>
      </c>
      <c r="E48" s="97">
        <v>309.13752999999815</v>
      </c>
      <c r="F48" s="97">
        <v>1470.731920000002</v>
      </c>
      <c r="G48" s="97">
        <v>2116.6709999999985</v>
      </c>
      <c r="H48" s="96">
        <v>5989.772000000003</v>
      </c>
      <c r="I48" s="95">
        <v>7335.9280000000035</v>
      </c>
      <c r="J48" s="94">
        <v>6739.63958</v>
      </c>
      <c r="K48" s="94">
        <v>5287.00438</v>
      </c>
      <c r="L48" s="94">
        <v>2280.932</v>
      </c>
      <c r="M48" s="94">
        <v>5544.492</v>
      </c>
      <c r="N48" s="94">
        <v>18559.657000000003</v>
      </c>
      <c r="O48" s="94">
        <v>14371.196</v>
      </c>
      <c r="P48" s="94">
        <v>16772.914999999997</v>
      </c>
    </row>
    <row r="49" spans="1:16" ht="11.25">
      <c r="A49" s="65" t="s">
        <v>17</v>
      </c>
      <c r="B49" s="97">
        <v>2057.4894599999975</v>
      </c>
      <c r="C49" s="97">
        <v>5162.854709999984</v>
      </c>
      <c r="D49" s="97">
        <v>6556.578759999998</v>
      </c>
      <c r="E49" s="97">
        <v>13381.016269999891</v>
      </c>
      <c r="F49" s="97">
        <v>9742.626040000014</v>
      </c>
      <c r="G49" s="97">
        <v>9956.054999999998</v>
      </c>
      <c r="H49" s="96">
        <v>15672.448000000004</v>
      </c>
      <c r="I49" s="95">
        <v>18991.981000000003</v>
      </c>
      <c r="J49" s="94">
        <v>10131.20853</v>
      </c>
      <c r="K49" s="94">
        <v>12119.892149999998</v>
      </c>
      <c r="L49" s="94">
        <v>6883.836</v>
      </c>
      <c r="M49" s="94">
        <v>9775.271</v>
      </c>
      <c r="N49" s="94">
        <v>19666.476000000002</v>
      </c>
      <c r="O49" s="94">
        <v>17649.911</v>
      </c>
      <c r="P49" s="94">
        <v>23079.915999999997</v>
      </c>
    </row>
    <row r="50" spans="1:16" ht="12" thickBot="1">
      <c r="A50" s="59" t="s">
        <v>266</v>
      </c>
      <c r="B50" s="93">
        <v>285506.00758000056</v>
      </c>
      <c r="C50" s="93">
        <v>263481.8437700019</v>
      </c>
      <c r="D50" s="93">
        <v>198350.7580499999</v>
      </c>
      <c r="E50" s="93">
        <v>209095.27239000006</v>
      </c>
      <c r="F50" s="93">
        <v>232201.35016000125</v>
      </c>
      <c r="G50" s="93">
        <v>349298.67</v>
      </c>
      <c r="H50" s="92">
        <v>300366.414</v>
      </c>
      <c r="I50" s="91">
        <v>325529.8070000001</v>
      </c>
      <c r="J50" s="90">
        <v>409473.68871</v>
      </c>
      <c r="K50" s="90">
        <v>544168.68806</v>
      </c>
      <c r="L50" s="90">
        <v>584319.165</v>
      </c>
      <c r="M50" s="90">
        <v>519026.99099999986</v>
      </c>
      <c r="N50" s="90">
        <v>514124.8530000002</v>
      </c>
      <c r="O50" s="90">
        <v>548054.5830000001</v>
      </c>
      <c r="P50" s="90">
        <v>596031.79</v>
      </c>
    </row>
    <row r="51" spans="1:9" ht="12" thickTop="1">
      <c r="A51" s="53" t="s">
        <v>221</v>
      </c>
      <c r="B51" s="52"/>
      <c r="C51" s="52"/>
      <c r="D51" s="52"/>
      <c r="E51" s="52"/>
      <c r="F51" s="52"/>
      <c r="G51" s="52"/>
      <c r="H51" s="52"/>
      <c r="I51" s="52"/>
    </row>
    <row r="52" spans="1:9" ht="11.25">
      <c r="A52" s="53" t="s">
        <v>220</v>
      </c>
      <c r="B52" s="52"/>
      <c r="C52" s="52"/>
      <c r="D52" s="52"/>
      <c r="E52" s="52"/>
      <c r="F52" s="52"/>
      <c r="G52" s="52"/>
      <c r="H52" s="52"/>
      <c r="I52" s="52"/>
    </row>
    <row r="53" spans="1:9" ht="11.25">
      <c r="A53" s="53" t="s">
        <v>219</v>
      </c>
      <c r="B53" s="52"/>
      <c r="C53" s="52"/>
      <c r="D53" s="52"/>
      <c r="E53" s="52"/>
      <c r="F53" s="52"/>
      <c r="G53" s="52"/>
      <c r="H53" s="52"/>
      <c r="I53" s="52"/>
    </row>
    <row r="54" spans="1:9" ht="11.25">
      <c r="A54" s="53" t="s">
        <v>265</v>
      </c>
      <c r="B54" s="52"/>
      <c r="C54" s="52"/>
      <c r="D54" s="52"/>
      <c r="E54" s="52"/>
      <c r="F54" s="52"/>
      <c r="G54" s="52"/>
      <c r="H54" s="52"/>
      <c r="I54" s="52"/>
    </row>
    <row r="55" spans="1:9" ht="11.25">
      <c r="A55" s="53" t="s">
        <v>264</v>
      </c>
      <c r="B55" s="52"/>
      <c r="C55" s="52"/>
      <c r="D55" s="52"/>
      <c r="E55" s="52"/>
      <c r="F55" s="52"/>
      <c r="G55" s="52"/>
      <c r="H55" s="52"/>
      <c r="I55" s="52"/>
    </row>
    <row r="56" spans="1:9" ht="11.25">
      <c r="A56" s="53" t="s">
        <v>263</v>
      </c>
      <c r="B56" s="52"/>
      <c r="C56" s="52"/>
      <c r="D56" s="52"/>
      <c r="E56" s="52"/>
      <c r="F56" s="52"/>
      <c r="G56" s="52"/>
      <c r="H56" s="52"/>
      <c r="I56" s="5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pane xSplit="1" ySplit="4" topLeftCell="B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9.140625" defaultRowHeight="12.75"/>
  <cols>
    <col min="1" max="1" width="19.140625" style="51" customWidth="1"/>
    <col min="2" max="2" width="7.7109375" style="51" bestFit="1" customWidth="1"/>
    <col min="3" max="3" width="7.57421875" style="51" customWidth="1"/>
    <col min="4" max="4" width="7.7109375" style="51" bestFit="1" customWidth="1"/>
    <col min="5" max="5" width="8.28125" style="51" customWidth="1"/>
    <col min="6" max="6" width="7.7109375" style="51" bestFit="1" customWidth="1"/>
    <col min="7" max="7" width="9.140625" style="51" customWidth="1"/>
    <col min="8" max="8" width="8.421875" style="51" bestFit="1" customWidth="1"/>
    <col min="9" max="9" width="8.140625" style="51" customWidth="1"/>
    <col min="10" max="11" width="7.57421875" style="51" customWidth="1"/>
    <col min="12" max="16384" width="9.140625" style="51" customWidth="1"/>
  </cols>
  <sheetData>
    <row r="1" spans="1:9" ht="11.25">
      <c r="A1" s="42" t="s">
        <v>262</v>
      </c>
      <c r="B1" s="89"/>
      <c r="C1" s="88"/>
      <c r="D1" s="88"/>
      <c r="E1" s="88"/>
      <c r="F1" s="88"/>
      <c r="G1" s="88"/>
      <c r="H1" s="88"/>
      <c r="I1" s="88"/>
    </row>
    <row r="2" spans="1:9" ht="11.25">
      <c r="A2" s="42" t="s">
        <v>261</v>
      </c>
      <c r="B2" s="89"/>
      <c r="C2" s="88"/>
      <c r="D2" s="88"/>
      <c r="E2" s="88"/>
      <c r="F2" s="88"/>
      <c r="G2" s="88"/>
      <c r="H2" s="88"/>
      <c r="I2" s="88"/>
    </row>
    <row r="3" spans="1:17" ht="11.25">
      <c r="A3" s="8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260</v>
      </c>
      <c r="N3" s="87" t="s">
        <v>260</v>
      </c>
      <c r="O3" s="87" t="s">
        <v>260</v>
      </c>
      <c r="P3" s="87" t="s">
        <v>260</v>
      </c>
      <c r="Q3" s="86"/>
    </row>
    <row r="4" spans="1:17" ht="11.25">
      <c r="A4" s="85"/>
      <c r="B4" s="84">
        <v>1990</v>
      </c>
      <c r="C4" s="84">
        <v>1991</v>
      </c>
      <c r="D4" s="84">
        <v>1992</v>
      </c>
      <c r="E4" s="84">
        <v>1993</v>
      </c>
      <c r="F4" s="84">
        <v>1994</v>
      </c>
      <c r="G4" s="84">
        <v>1995</v>
      </c>
      <c r="H4" s="84">
        <v>1996</v>
      </c>
      <c r="I4" s="84">
        <v>1997</v>
      </c>
      <c r="J4" s="84">
        <v>1998</v>
      </c>
      <c r="K4" s="84">
        <v>1999</v>
      </c>
      <c r="L4" s="84">
        <v>2000</v>
      </c>
      <c r="M4" s="84">
        <v>2001</v>
      </c>
      <c r="N4" s="84">
        <v>2002</v>
      </c>
      <c r="O4" s="84">
        <v>2003</v>
      </c>
      <c r="P4" s="84">
        <v>2004</v>
      </c>
      <c r="Q4" s="84"/>
    </row>
    <row r="5" spans="1:17" ht="11.25">
      <c r="A5" s="80" t="s">
        <v>259</v>
      </c>
      <c r="B5" s="65"/>
      <c r="C5" s="65"/>
      <c r="D5" s="65"/>
      <c r="E5" s="65"/>
      <c r="F5" s="65"/>
      <c r="G5" s="65"/>
      <c r="H5" s="81"/>
      <c r="I5" s="65"/>
      <c r="J5" s="83"/>
      <c r="K5" s="82"/>
      <c r="L5" s="65"/>
      <c r="M5" s="65"/>
      <c r="N5" s="65"/>
      <c r="O5" s="65"/>
      <c r="P5" s="81"/>
      <c r="Q5" s="65"/>
    </row>
    <row r="6" spans="1:17" ht="11.25">
      <c r="A6" s="65" t="s">
        <v>258</v>
      </c>
      <c r="B6" s="60">
        <v>245653.567</v>
      </c>
      <c r="C6" s="60">
        <v>179569.666</v>
      </c>
      <c r="D6" s="60">
        <v>75123.451</v>
      </c>
      <c r="E6" s="60">
        <v>37068.062</v>
      </c>
      <c r="F6" s="60">
        <v>2285.424</v>
      </c>
      <c r="G6" s="60">
        <v>913.581</v>
      </c>
      <c r="H6" s="64">
        <v>1150.065</v>
      </c>
      <c r="I6" s="63">
        <v>12317.495</v>
      </c>
      <c r="J6" s="62">
        <v>22678.598</v>
      </c>
      <c r="K6" s="61">
        <v>38675.538</v>
      </c>
      <c r="L6" s="62">
        <v>30215.547</v>
      </c>
      <c r="M6" s="61">
        <v>23773.56</v>
      </c>
      <c r="N6" s="61">
        <v>21082.204</v>
      </c>
      <c r="O6" s="61">
        <v>14289.643</v>
      </c>
      <c r="P6" s="61">
        <v>14250.423</v>
      </c>
      <c r="Q6" s="60"/>
    </row>
    <row r="7" spans="1:17" ht="11.25">
      <c r="A7" s="65" t="s">
        <v>257</v>
      </c>
      <c r="B7" s="60">
        <v>1938.2089999999998</v>
      </c>
      <c r="C7" s="60">
        <v>1092.879</v>
      </c>
      <c r="D7" s="60">
        <v>998.047</v>
      </c>
      <c r="E7" s="60">
        <v>787.262</v>
      </c>
      <c r="F7" s="60">
        <v>21.779</v>
      </c>
      <c r="G7" s="60">
        <v>74.122</v>
      </c>
      <c r="H7" s="64">
        <v>144.106</v>
      </c>
      <c r="I7" s="63">
        <v>258.966</v>
      </c>
      <c r="J7" s="62">
        <v>250.302</v>
      </c>
      <c r="K7" s="61">
        <v>148.703</v>
      </c>
      <c r="L7" s="62">
        <v>234.686</v>
      </c>
      <c r="M7" s="61">
        <v>188.335</v>
      </c>
      <c r="N7" s="61">
        <v>292.172</v>
      </c>
      <c r="O7" s="61">
        <v>206.881</v>
      </c>
      <c r="P7" s="61">
        <v>152.321</v>
      </c>
      <c r="Q7" s="60"/>
    </row>
    <row r="8" spans="1:17" ht="11.25">
      <c r="A8" s="65" t="s">
        <v>256</v>
      </c>
      <c r="B8" s="60">
        <v>26727.05</v>
      </c>
      <c r="C8" s="60">
        <v>28803.419</v>
      </c>
      <c r="D8" s="60">
        <v>34859.695</v>
      </c>
      <c r="E8" s="60">
        <v>26278.052</v>
      </c>
      <c r="F8" s="60">
        <v>17515.431</v>
      </c>
      <c r="G8" s="60">
        <v>5647.04</v>
      </c>
      <c r="H8" s="64">
        <v>9643.572</v>
      </c>
      <c r="I8" s="63">
        <v>6410.162</v>
      </c>
      <c r="J8" s="62">
        <v>10228.29</v>
      </c>
      <c r="K8" s="61">
        <v>7505.013</v>
      </c>
      <c r="L8" s="62">
        <v>5870.202</v>
      </c>
      <c r="M8" s="61">
        <v>8114.134</v>
      </c>
      <c r="N8" s="61">
        <v>6918.216</v>
      </c>
      <c r="O8" s="61">
        <v>7385.109</v>
      </c>
      <c r="P8" s="61">
        <v>6032.654</v>
      </c>
      <c r="Q8" s="60"/>
    </row>
    <row r="9" spans="1:17" ht="11.25">
      <c r="A9" s="65" t="s">
        <v>255</v>
      </c>
      <c r="B9" s="60">
        <v>303.236</v>
      </c>
      <c r="C9" s="60">
        <v>375.519</v>
      </c>
      <c r="D9" s="60">
        <v>143.936</v>
      </c>
      <c r="E9" s="60">
        <v>170.066</v>
      </c>
      <c r="F9" s="60">
        <v>63.704</v>
      </c>
      <c r="G9" s="60">
        <v>132.651</v>
      </c>
      <c r="H9" s="64">
        <v>196.688</v>
      </c>
      <c r="I9" s="63">
        <v>311.021</v>
      </c>
      <c r="J9" s="62">
        <v>273.577</v>
      </c>
      <c r="K9" s="61">
        <v>243.829</v>
      </c>
      <c r="L9" s="62">
        <v>263.82</v>
      </c>
      <c r="M9" s="61">
        <v>390.836</v>
      </c>
      <c r="N9" s="61">
        <v>448.447</v>
      </c>
      <c r="O9" s="61">
        <v>542.062</v>
      </c>
      <c r="P9" s="61">
        <v>491.673</v>
      </c>
      <c r="Q9" s="60"/>
    </row>
    <row r="10" spans="1:17" ht="11.25">
      <c r="A10" s="65" t="s">
        <v>254</v>
      </c>
      <c r="B10" s="60">
        <v>41450.491</v>
      </c>
      <c r="C10" s="60">
        <v>42642.152</v>
      </c>
      <c r="D10" s="60">
        <v>27812.409000000003</v>
      </c>
      <c r="E10" s="60">
        <v>22067.221999999998</v>
      </c>
      <c r="F10" s="60">
        <v>2618.599</v>
      </c>
      <c r="G10" s="60">
        <v>1777.242</v>
      </c>
      <c r="H10" s="64">
        <v>1335.157</v>
      </c>
      <c r="I10" s="63">
        <v>1505.402</v>
      </c>
      <c r="J10" s="62">
        <v>6004.141</v>
      </c>
      <c r="K10" s="61">
        <v>8296.341</v>
      </c>
      <c r="L10" s="62">
        <v>13114.995</v>
      </c>
      <c r="M10" s="61">
        <v>16878.058</v>
      </c>
      <c r="N10" s="61">
        <v>14223.372000000001</v>
      </c>
      <c r="O10" s="61">
        <v>16708.365999999998</v>
      </c>
      <c r="P10" s="61">
        <v>16006.474</v>
      </c>
      <c r="Q10" s="60"/>
    </row>
    <row r="11" spans="1:17" ht="11.25">
      <c r="A11" s="65" t="s">
        <v>253</v>
      </c>
      <c r="B11" s="60">
        <v>16986.216</v>
      </c>
      <c r="C11" s="60">
        <v>13586.975999999999</v>
      </c>
      <c r="D11" s="60">
        <v>12889.324999999999</v>
      </c>
      <c r="E11" s="60">
        <v>8037.593</v>
      </c>
      <c r="F11" s="60">
        <v>7279.638</v>
      </c>
      <c r="G11" s="60">
        <v>7640.538</v>
      </c>
      <c r="H11" s="64">
        <v>11771.651</v>
      </c>
      <c r="I11" s="63">
        <v>13569.44</v>
      </c>
      <c r="J11" s="62">
        <v>7744.085</v>
      </c>
      <c r="K11" s="61">
        <v>8785.189</v>
      </c>
      <c r="L11" s="62">
        <v>15079.381</v>
      </c>
      <c r="M11" s="61">
        <v>12025.761</v>
      </c>
      <c r="N11" s="61">
        <v>9706.002</v>
      </c>
      <c r="O11" s="61">
        <v>11867.474</v>
      </c>
      <c r="P11" s="61">
        <v>9605.364</v>
      </c>
      <c r="Q11" s="60"/>
    </row>
    <row r="12" spans="1:17" ht="11.25">
      <c r="A12" s="65" t="s">
        <v>252</v>
      </c>
      <c r="B12" s="60">
        <v>1818.184</v>
      </c>
      <c r="C12" s="60">
        <v>1905.889</v>
      </c>
      <c r="D12" s="60">
        <v>783.5409999999999</v>
      </c>
      <c r="E12" s="60">
        <v>547.722</v>
      </c>
      <c r="F12" s="60">
        <v>219.239</v>
      </c>
      <c r="G12" s="60">
        <v>351.271</v>
      </c>
      <c r="H12" s="64">
        <v>372.359</v>
      </c>
      <c r="I12" s="63">
        <v>622.622</v>
      </c>
      <c r="J12" s="62">
        <v>638.88</v>
      </c>
      <c r="K12" s="61">
        <v>741.024</v>
      </c>
      <c r="L12" s="62">
        <v>728.633</v>
      </c>
      <c r="M12" s="61">
        <v>875.05</v>
      </c>
      <c r="N12" s="61">
        <v>497.684</v>
      </c>
      <c r="O12" s="61">
        <v>398.476</v>
      </c>
      <c r="P12" s="61">
        <v>377.963</v>
      </c>
      <c r="Q12" s="60"/>
    </row>
    <row r="13" spans="1:17" ht="11.25">
      <c r="A13" s="65" t="s">
        <v>251</v>
      </c>
      <c r="B13" s="60">
        <v>600.736</v>
      </c>
      <c r="C13" s="60">
        <v>1429.1580000000001</v>
      </c>
      <c r="D13" s="60">
        <v>1504.886</v>
      </c>
      <c r="E13" s="60">
        <v>1050.619</v>
      </c>
      <c r="F13" s="60">
        <v>536.322</v>
      </c>
      <c r="G13" s="60">
        <v>593.781</v>
      </c>
      <c r="H13" s="64">
        <v>368.283</v>
      </c>
      <c r="I13" s="63">
        <v>318.781</v>
      </c>
      <c r="J13" s="62">
        <v>631.39</v>
      </c>
      <c r="K13" s="61">
        <v>601.691</v>
      </c>
      <c r="L13" s="62">
        <v>1092.177</v>
      </c>
      <c r="M13" s="61">
        <v>1346.255</v>
      </c>
      <c r="N13" s="61">
        <v>1255.274</v>
      </c>
      <c r="O13" s="61">
        <v>1483.434</v>
      </c>
      <c r="P13" s="61">
        <v>1527.331</v>
      </c>
      <c r="Q13" s="60"/>
    </row>
    <row r="14" spans="1:17" ht="11.25">
      <c r="A14" s="65" t="s">
        <v>250</v>
      </c>
      <c r="B14" s="60">
        <v>0</v>
      </c>
      <c r="C14" s="60">
        <v>0.238</v>
      </c>
      <c r="D14" s="60">
        <v>0.005</v>
      </c>
      <c r="E14" s="60">
        <v>0</v>
      </c>
      <c r="F14" s="60">
        <v>0.021</v>
      </c>
      <c r="G14" s="60">
        <v>2.494</v>
      </c>
      <c r="H14" s="64">
        <v>0.965</v>
      </c>
      <c r="I14" s="63">
        <v>0.881</v>
      </c>
      <c r="J14" s="62">
        <v>1.069</v>
      </c>
      <c r="K14" s="61">
        <v>2.166</v>
      </c>
      <c r="L14" s="62">
        <v>0.187</v>
      </c>
      <c r="M14" s="61">
        <v>3.397</v>
      </c>
      <c r="N14" s="61">
        <v>0.625</v>
      </c>
      <c r="O14" s="61">
        <v>2.603</v>
      </c>
      <c r="P14" s="61">
        <v>3.996</v>
      </c>
      <c r="Q14" s="60"/>
    </row>
    <row r="15" spans="1:17" ht="11.25">
      <c r="A15" s="65" t="s">
        <v>249</v>
      </c>
      <c r="B15" s="60">
        <v>657.203</v>
      </c>
      <c r="C15" s="60">
        <v>738.987</v>
      </c>
      <c r="D15" s="60">
        <v>364.625</v>
      </c>
      <c r="E15" s="60">
        <v>392.871</v>
      </c>
      <c r="F15" s="60">
        <v>35.49</v>
      </c>
      <c r="G15" s="60">
        <v>42.911</v>
      </c>
      <c r="H15" s="64">
        <v>30.21</v>
      </c>
      <c r="I15" s="63">
        <v>236.229</v>
      </c>
      <c r="J15" s="62">
        <v>207.872</v>
      </c>
      <c r="K15" s="61">
        <v>384.538</v>
      </c>
      <c r="L15" s="62">
        <v>495.359</v>
      </c>
      <c r="M15" s="61">
        <v>394.63</v>
      </c>
      <c r="N15" s="61">
        <v>522.909</v>
      </c>
      <c r="O15" s="61">
        <v>94.337</v>
      </c>
      <c r="P15" s="61">
        <v>43.472</v>
      </c>
      <c r="Q15" s="60"/>
    </row>
    <row r="16" spans="1:17" ht="11.25">
      <c r="A16" s="65" t="s">
        <v>248</v>
      </c>
      <c r="B16" s="60">
        <v>11.728</v>
      </c>
      <c r="C16" s="60">
        <v>21.548</v>
      </c>
      <c r="D16" s="60">
        <v>117.056</v>
      </c>
      <c r="E16" s="60">
        <v>75.735</v>
      </c>
      <c r="F16" s="60">
        <v>3629.716</v>
      </c>
      <c r="G16" s="60">
        <v>4419.334</v>
      </c>
      <c r="H16" s="64">
        <v>1777.434</v>
      </c>
      <c r="I16" s="63">
        <v>2861.823</v>
      </c>
      <c r="J16" s="62">
        <v>2297.324</v>
      </c>
      <c r="K16" s="61">
        <v>2324.816</v>
      </c>
      <c r="L16" s="62">
        <v>1579.823</v>
      </c>
      <c r="M16" s="61">
        <v>2170.921</v>
      </c>
      <c r="N16" s="61">
        <v>2488.055</v>
      </c>
      <c r="O16" s="61">
        <v>2210.343</v>
      </c>
      <c r="P16" s="61">
        <v>1366.579</v>
      </c>
      <c r="Q16" s="60"/>
    </row>
    <row r="17" spans="1:17" ht="11.25">
      <c r="A17" s="65" t="s">
        <v>247</v>
      </c>
      <c r="B17" s="60">
        <v>1.494</v>
      </c>
      <c r="C17" s="60">
        <v>1.7690000000000001</v>
      </c>
      <c r="D17" s="60">
        <v>0.483</v>
      </c>
      <c r="E17" s="60">
        <v>1.134</v>
      </c>
      <c r="F17" s="60">
        <v>7.347</v>
      </c>
      <c r="G17" s="60">
        <v>6.108</v>
      </c>
      <c r="H17" s="64">
        <v>5.007</v>
      </c>
      <c r="I17" s="63">
        <v>0</v>
      </c>
      <c r="J17" s="62">
        <v>4.596</v>
      </c>
      <c r="K17" s="61">
        <v>0.009</v>
      </c>
      <c r="L17" s="62">
        <v>0.015</v>
      </c>
      <c r="M17" s="61">
        <v>114.057</v>
      </c>
      <c r="N17" s="61">
        <v>122.501</v>
      </c>
      <c r="O17" s="61">
        <v>0.101</v>
      </c>
      <c r="P17" s="61">
        <v>0.022</v>
      </c>
      <c r="Q17" s="60"/>
    </row>
    <row r="18" spans="1:17" ht="11.25">
      <c r="A18" s="65" t="s">
        <v>228</v>
      </c>
      <c r="B18" s="60">
        <v>411.86599999995815</v>
      </c>
      <c r="C18" s="60">
        <v>699.7160000000731</v>
      </c>
      <c r="D18" s="60">
        <v>1602.0329999999885</v>
      </c>
      <c r="E18" s="60">
        <v>1173.2620000000024</v>
      </c>
      <c r="F18" s="60">
        <v>1157.4789999999775</v>
      </c>
      <c r="G18" s="60">
        <v>587.619999999999</v>
      </c>
      <c r="H18" s="64">
        <v>527.4039999999986</v>
      </c>
      <c r="I18" s="63">
        <v>922.5619999999981</v>
      </c>
      <c r="J18" s="62">
        <v>561.4569999999949</v>
      </c>
      <c r="K18" s="61">
        <v>363.89599999999336</v>
      </c>
      <c r="L18" s="62">
        <v>434.5320000000065</v>
      </c>
      <c r="M18" s="61">
        <v>1146.1350000000093</v>
      </c>
      <c r="N18" s="61">
        <v>2628.537999999986</v>
      </c>
      <c r="O18" s="61">
        <v>2808.31799999997</v>
      </c>
      <c r="P18" s="61">
        <v>1319.7679999999818</v>
      </c>
      <c r="Q18" s="60"/>
    </row>
    <row r="19" spans="1:17" ht="12" thickBot="1">
      <c r="A19" s="77" t="s">
        <v>17</v>
      </c>
      <c r="B19" s="72">
        <v>336559.98</v>
      </c>
      <c r="C19" s="72">
        <v>270867.9160000001</v>
      </c>
      <c r="D19" s="72">
        <v>156199.49199999997</v>
      </c>
      <c r="E19" s="72">
        <v>97649.6</v>
      </c>
      <c r="F19" s="72">
        <v>35370.188999999984</v>
      </c>
      <c r="G19" s="72">
        <v>22188.692999999996</v>
      </c>
      <c r="H19" s="76">
        <v>27322.901</v>
      </c>
      <c r="I19" s="75">
        <v>39335.384000000005</v>
      </c>
      <c r="J19" s="74">
        <v>51521.58099999999</v>
      </c>
      <c r="K19" s="73">
        <v>68072.753</v>
      </c>
      <c r="L19" s="74">
        <v>69109.35700000002</v>
      </c>
      <c r="M19" s="73">
        <v>67421.129</v>
      </c>
      <c r="N19" s="73">
        <v>60185.99899999998</v>
      </c>
      <c r="O19" s="73">
        <v>57997.14699999998</v>
      </c>
      <c r="P19" s="73">
        <v>51178.04</v>
      </c>
      <c r="Q19" s="72"/>
    </row>
    <row r="20" spans="1:17" ht="12" thickTop="1">
      <c r="A20" s="80" t="s">
        <v>246</v>
      </c>
      <c r="B20" s="60"/>
      <c r="C20" s="60"/>
      <c r="D20" s="60"/>
      <c r="E20" s="60"/>
      <c r="F20" s="60"/>
      <c r="G20" s="60"/>
      <c r="H20" s="64"/>
      <c r="I20" s="63"/>
      <c r="J20" s="79"/>
      <c r="K20" s="78"/>
      <c r="L20" s="79"/>
      <c r="M20" s="78"/>
      <c r="N20" s="78"/>
      <c r="O20" s="78"/>
      <c r="P20" s="78"/>
      <c r="Q20" s="60"/>
    </row>
    <row r="21" spans="1:17" ht="11.25">
      <c r="A21" s="65" t="s">
        <v>245</v>
      </c>
      <c r="B21" s="60">
        <v>27987.722</v>
      </c>
      <c r="C21" s="60">
        <v>46000.684</v>
      </c>
      <c r="D21" s="60">
        <v>28160.273999999998</v>
      </c>
      <c r="E21" s="60">
        <v>21687.578</v>
      </c>
      <c r="F21" s="60">
        <v>17886.96</v>
      </c>
      <c r="G21" s="60">
        <v>21393.951</v>
      </c>
      <c r="H21" s="64">
        <v>17289.036</v>
      </c>
      <c r="I21" s="63">
        <v>21049.053</v>
      </c>
      <c r="J21" s="62">
        <v>20925.676</v>
      </c>
      <c r="K21" s="61">
        <v>15158.831</v>
      </c>
      <c r="L21" s="62">
        <v>16686.697</v>
      </c>
      <c r="M21" s="61">
        <v>17248.093</v>
      </c>
      <c r="N21" s="61">
        <v>18361.411</v>
      </c>
      <c r="O21" s="61">
        <v>20368.361</v>
      </c>
      <c r="P21" s="61">
        <v>20388.022</v>
      </c>
      <c r="Q21" s="60"/>
    </row>
    <row r="22" spans="1:17" ht="11.25">
      <c r="A22" s="65" t="s">
        <v>244</v>
      </c>
      <c r="B22" s="60">
        <v>4249.066000000001</v>
      </c>
      <c r="C22" s="60">
        <v>8376.964</v>
      </c>
      <c r="D22" s="60">
        <v>9918.024</v>
      </c>
      <c r="E22" s="60">
        <v>9683.408</v>
      </c>
      <c r="F22" s="60">
        <v>2799.87</v>
      </c>
      <c r="G22" s="60">
        <v>2973.894</v>
      </c>
      <c r="H22" s="64">
        <v>3867.409</v>
      </c>
      <c r="I22" s="63">
        <v>1154.676</v>
      </c>
      <c r="J22" s="62">
        <v>1686.838</v>
      </c>
      <c r="K22" s="61">
        <v>1374.993</v>
      </c>
      <c r="L22" s="62">
        <v>4499.144</v>
      </c>
      <c r="M22" s="61">
        <v>8925.721</v>
      </c>
      <c r="N22" s="61">
        <v>18015.953</v>
      </c>
      <c r="O22" s="61">
        <v>26675.391</v>
      </c>
      <c r="P22" s="61">
        <v>37032.797</v>
      </c>
      <c r="Q22" s="60"/>
    </row>
    <row r="23" spans="1:17" ht="11.25">
      <c r="A23" s="65" t="s">
        <v>243</v>
      </c>
      <c r="B23" s="60">
        <v>3.067</v>
      </c>
      <c r="C23" s="60">
        <v>0.148</v>
      </c>
      <c r="D23" s="60">
        <v>55.588</v>
      </c>
      <c r="E23" s="60">
        <v>132.944</v>
      </c>
      <c r="F23" s="60">
        <v>132.614</v>
      </c>
      <c r="G23" s="60">
        <v>68.325</v>
      </c>
      <c r="H23" s="64">
        <v>83.21</v>
      </c>
      <c r="I23" s="63">
        <v>82.137</v>
      </c>
      <c r="J23" s="62">
        <v>95.441</v>
      </c>
      <c r="K23" s="61">
        <v>253.455</v>
      </c>
      <c r="L23" s="62">
        <v>227.274</v>
      </c>
      <c r="M23" s="61">
        <v>179.966</v>
      </c>
      <c r="N23" s="61">
        <v>49.408</v>
      </c>
      <c r="O23" s="61">
        <v>60.519</v>
      </c>
      <c r="P23" s="61">
        <v>23.143</v>
      </c>
      <c r="Q23" s="60"/>
    </row>
    <row r="24" spans="1:17" ht="11.25">
      <c r="A24" s="65" t="s">
        <v>242</v>
      </c>
      <c r="B24" s="60">
        <v>143.476</v>
      </c>
      <c r="C24" s="60">
        <v>113.988</v>
      </c>
      <c r="D24" s="60">
        <v>55.774</v>
      </c>
      <c r="E24" s="60">
        <v>27.53</v>
      </c>
      <c r="F24" s="60">
        <v>7.131</v>
      </c>
      <c r="G24" s="60">
        <v>11.216</v>
      </c>
      <c r="H24" s="64">
        <v>96.987</v>
      </c>
      <c r="I24" s="63">
        <v>31.613000000000003</v>
      </c>
      <c r="J24" s="62">
        <v>37.939</v>
      </c>
      <c r="K24" s="61">
        <v>104.757</v>
      </c>
      <c r="L24" s="62">
        <v>241.17300000000003</v>
      </c>
      <c r="M24" s="61">
        <v>129.819</v>
      </c>
      <c r="N24" s="61">
        <v>145.691</v>
      </c>
      <c r="O24" s="61">
        <v>117.397</v>
      </c>
      <c r="P24" s="61">
        <v>25.573</v>
      </c>
      <c r="Q24" s="60"/>
    </row>
    <row r="25" spans="1:17" ht="11.25">
      <c r="A25" s="65" t="s">
        <v>241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4">
        <v>0</v>
      </c>
      <c r="I25" s="63">
        <v>0</v>
      </c>
      <c r="J25" s="62">
        <v>0</v>
      </c>
      <c r="K25" s="61">
        <v>0</v>
      </c>
      <c r="L25" s="62">
        <v>0</v>
      </c>
      <c r="M25" s="61">
        <v>0</v>
      </c>
      <c r="N25" s="61">
        <v>0</v>
      </c>
      <c r="O25" s="61">
        <v>0</v>
      </c>
      <c r="P25" s="61">
        <v>0.002</v>
      </c>
      <c r="Q25" s="60"/>
    </row>
    <row r="26" spans="1:17" ht="11.25">
      <c r="A26" s="65" t="s">
        <v>240</v>
      </c>
      <c r="B26" s="60">
        <v>146.577</v>
      </c>
      <c r="C26" s="60">
        <v>134.132</v>
      </c>
      <c r="D26" s="60">
        <v>89.951</v>
      </c>
      <c r="E26" s="60">
        <v>116.062</v>
      </c>
      <c r="F26" s="60">
        <v>110.903</v>
      </c>
      <c r="G26" s="60">
        <v>86.81</v>
      </c>
      <c r="H26" s="64">
        <v>94.419</v>
      </c>
      <c r="I26" s="63">
        <v>71.727</v>
      </c>
      <c r="J26" s="62">
        <v>72.937</v>
      </c>
      <c r="K26" s="61">
        <v>54.535</v>
      </c>
      <c r="L26" s="62">
        <v>62.525</v>
      </c>
      <c r="M26" s="61">
        <v>36.694</v>
      </c>
      <c r="N26" s="61">
        <v>65.494</v>
      </c>
      <c r="O26" s="61">
        <v>64.566</v>
      </c>
      <c r="P26" s="61">
        <v>0</v>
      </c>
      <c r="Q26" s="60"/>
    </row>
    <row r="27" spans="1:17" ht="11.25">
      <c r="A27" s="65" t="s">
        <v>239</v>
      </c>
      <c r="B27" s="60">
        <v>613.8240000000001</v>
      </c>
      <c r="C27" s="60">
        <v>451.625</v>
      </c>
      <c r="D27" s="60">
        <v>203.184</v>
      </c>
      <c r="E27" s="60">
        <v>112.467</v>
      </c>
      <c r="F27" s="60">
        <v>93.148</v>
      </c>
      <c r="G27" s="60">
        <v>60.588</v>
      </c>
      <c r="H27" s="64">
        <v>49.783</v>
      </c>
      <c r="I27" s="63">
        <v>47.811</v>
      </c>
      <c r="J27" s="62">
        <v>0</v>
      </c>
      <c r="K27" s="61">
        <v>0</v>
      </c>
      <c r="L27" s="62">
        <v>0</v>
      </c>
      <c r="M27" s="61">
        <v>0</v>
      </c>
      <c r="N27" s="61">
        <v>0</v>
      </c>
      <c r="O27" s="61">
        <v>0</v>
      </c>
      <c r="P27" s="61">
        <v>0</v>
      </c>
      <c r="Q27" s="60"/>
    </row>
    <row r="28" spans="1:17" ht="11.25">
      <c r="A28" s="65" t="s">
        <v>238</v>
      </c>
      <c r="B28" s="60">
        <v>37.132000000000005</v>
      </c>
      <c r="C28" s="60">
        <v>43.332</v>
      </c>
      <c r="D28" s="60">
        <v>25.252</v>
      </c>
      <c r="E28" s="60">
        <v>26.051</v>
      </c>
      <c r="F28" s="60">
        <v>35.954</v>
      </c>
      <c r="G28" s="60">
        <v>39.099</v>
      </c>
      <c r="H28" s="64">
        <v>8.36</v>
      </c>
      <c r="I28" s="63">
        <v>7.005</v>
      </c>
      <c r="J28" s="62">
        <v>5.226</v>
      </c>
      <c r="K28" s="61">
        <v>1.531</v>
      </c>
      <c r="L28" s="62">
        <v>3.402</v>
      </c>
      <c r="M28" s="61">
        <v>9.02</v>
      </c>
      <c r="N28" s="61">
        <v>6.192</v>
      </c>
      <c r="O28" s="61">
        <v>4.944</v>
      </c>
      <c r="P28" s="61">
        <v>0</v>
      </c>
      <c r="Q28" s="60"/>
    </row>
    <row r="29" spans="1:17" ht="11.25">
      <c r="A29" s="65" t="s">
        <v>187</v>
      </c>
      <c r="B29" s="60">
        <v>127102.68</v>
      </c>
      <c r="C29" s="60">
        <v>49871.708</v>
      </c>
      <c r="D29" s="60">
        <v>31155.292</v>
      </c>
      <c r="E29" s="60">
        <v>48221.148</v>
      </c>
      <c r="F29" s="60">
        <v>1908.612</v>
      </c>
      <c r="G29" s="60">
        <v>160.329</v>
      </c>
      <c r="H29" s="64">
        <v>31840.509</v>
      </c>
      <c r="I29" s="63">
        <v>21454.752</v>
      </c>
      <c r="J29" s="62">
        <v>38547.941</v>
      </c>
      <c r="K29" s="61">
        <v>23227.887</v>
      </c>
      <c r="L29" s="62">
        <v>21115.865</v>
      </c>
      <c r="M29" s="61">
        <v>19660.753</v>
      </c>
      <c r="N29" s="61">
        <v>13481.618</v>
      </c>
      <c r="O29" s="61">
        <v>22341.984</v>
      </c>
      <c r="P29" s="61">
        <v>32286.496</v>
      </c>
      <c r="Q29" s="60"/>
    </row>
    <row r="30" spans="1:17" ht="11.25">
      <c r="A30" s="65" t="s">
        <v>228</v>
      </c>
      <c r="B30" s="60">
        <v>140.2349999999933</v>
      </c>
      <c r="C30" s="60">
        <v>136.95700000000215</v>
      </c>
      <c r="D30" s="60">
        <v>106.22500000000218</v>
      </c>
      <c r="E30" s="60">
        <v>100.88000000000466</v>
      </c>
      <c r="F30" s="60">
        <v>206.8159999999989</v>
      </c>
      <c r="G30" s="60">
        <v>210.2649999999885</v>
      </c>
      <c r="H30" s="64">
        <v>31.668999999994412</v>
      </c>
      <c r="I30" s="63">
        <v>141</v>
      </c>
      <c r="J30" s="62">
        <v>179.14199999999255</v>
      </c>
      <c r="K30" s="61">
        <v>64.88100000000122</v>
      </c>
      <c r="L30" s="62">
        <v>76.73799999999028</v>
      </c>
      <c r="M30" s="61">
        <v>52.01299999999901</v>
      </c>
      <c r="N30" s="61">
        <v>39.483000000000175</v>
      </c>
      <c r="O30" s="61">
        <v>30.48399999999674</v>
      </c>
      <c r="P30" s="61">
        <v>11.46500000001106</v>
      </c>
      <c r="Q30" s="60"/>
    </row>
    <row r="31" spans="1:17" ht="12" thickBot="1">
      <c r="A31" s="77" t="s">
        <v>17</v>
      </c>
      <c r="B31" s="72">
        <v>160423.779</v>
      </c>
      <c r="C31" s="72">
        <v>105129.538</v>
      </c>
      <c r="D31" s="72">
        <v>69769.564</v>
      </c>
      <c r="E31" s="72">
        <v>80108.068</v>
      </c>
      <c r="F31" s="72">
        <v>23182.008</v>
      </c>
      <c r="G31" s="72">
        <v>25004.47699999999</v>
      </c>
      <c r="H31" s="76">
        <v>53361.382</v>
      </c>
      <c r="I31" s="75">
        <v>44039.774000000005</v>
      </c>
      <c r="J31" s="74">
        <v>61551.14</v>
      </c>
      <c r="K31" s="73">
        <v>40240.87</v>
      </c>
      <c r="L31" s="74">
        <v>42912.81799999999</v>
      </c>
      <c r="M31" s="73">
        <v>46242.079</v>
      </c>
      <c r="N31" s="73">
        <v>50165.25</v>
      </c>
      <c r="O31" s="73">
        <v>69663.646</v>
      </c>
      <c r="P31" s="73">
        <v>89767.498</v>
      </c>
      <c r="Q31" s="72"/>
    </row>
    <row r="32" spans="1:17" ht="12" thickTop="1">
      <c r="A32" s="80" t="s">
        <v>237</v>
      </c>
      <c r="B32" s="60"/>
      <c r="C32" s="60"/>
      <c r="D32" s="60"/>
      <c r="E32" s="60"/>
      <c r="F32" s="60"/>
      <c r="G32" s="60"/>
      <c r="H32" s="64"/>
      <c r="I32" s="63"/>
      <c r="J32" s="79"/>
      <c r="K32" s="78"/>
      <c r="L32" s="79"/>
      <c r="M32" s="78"/>
      <c r="N32" s="78"/>
      <c r="O32" s="78"/>
      <c r="P32" s="78"/>
      <c r="Q32" s="60"/>
    </row>
    <row r="33" spans="1:17" ht="11.25">
      <c r="A33" s="65" t="s">
        <v>236</v>
      </c>
      <c r="B33" s="60">
        <v>7716.633</v>
      </c>
      <c r="C33" s="60">
        <v>4522.081</v>
      </c>
      <c r="D33" s="60">
        <v>7675.748</v>
      </c>
      <c r="E33" s="60">
        <v>13490.552</v>
      </c>
      <c r="F33" s="60">
        <v>12634.887</v>
      </c>
      <c r="G33" s="60">
        <v>15320.315999999999</v>
      </c>
      <c r="H33" s="64">
        <v>16788.817</v>
      </c>
      <c r="I33" s="63">
        <v>18028.04</v>
      </c>
      <c r="J33" s="62">
        <v>16702.085</v>
      </c>
      <c r="K33" s="61">
        <v>20267.182999999997</v>
      </c>
      <c r="L33" s="62">
        <v>16609.618</v>
      </c>
      <c r="M33" s="61">
        <v>13263.747</v>
      </c>
      <c r="N33" s="61">
        <v>15567.599</v>
      </c>
      <c r="O33" s="61">
        <v>23050</v>
      </c>
      <c r="P33" s="61">
        <v>19020.789</v>
      </c>
      <c r="Q33" s="60"/>
    </row>
    <row r="34" spans="1:17" ht="11.25">
      <c r="A34" s="65" t="s">
        <v>235</v>
      </c>
      <c r="B34" s="60">
        <v>1.274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4">
        <v>0</v>
      </c>
      <c r="I34" s="63">
        <v>0</v>
      </c>
      <c r="J34" s="62">
        <v>0</v>
      </c>
      <c r="K34" s="61">
        <v>0</v>
      </c>
      <c r="L34" s="62">
        <v>0</v>
      </c>
      <c r="M34" s="61">
        <v>0</v>
      </c>
      <c r="N34" s="61">
        <v>0</v>
      </c>
      <c r="O34" s="61">
        <v>0</v>
      </c>
      <c r="P34" s="61">
        <v>0</v>
      </c>
      <c r="Q34" s="60"/>
    </row>
    <row r="35" spans="1:17" ht="11.25">
      <c r="A35" s="65" t="s">
        <v>234</v>
      </c>
      <c r="B35" s="60">
        <v>959.027</v>
      </c>
      <c r="C35" s="60">
        <v>1403.298</v>
      </c>
      <c r="D35" s="60">
        <v>6912.229</v>
      </c>
      <c r="E35" s="60">
        <v>4519.691</v>
      </c>
      <c r="F35" s="60">
        <v>7467.4310000000005</v>
      </c>
      <c r="G35" s="60">
        <v>10368.843</v>
      </c>
      <c r="H35" s="64">
        <v>12191.45</v>
      </c>
      <c r="I35" s="63">
        <v>12153.942000000001</v>
      </c>
      <c r="J35" s="62">
        <v>6963.465</v>
      </c>
      <c r="K35" s="61">
        <v>3186.896</v>
      </c>
      <c r="L35" s="62">
        <v>2880.1769999999997</v>
      </c>
      <c r="M35" s="61">
        <v>1730.7730000000001</v>
      </c>
      <c r="N35" s="61">
        <v>1038.277</v>
      </c>
      <c r="O35" s="61">
        <v>1538.385</v>
      </c>
      <c r="P35" s="61">
        <v>4131.402</v>
      </c>
      <c r="Q35" s="60"/>
    </row>
    <row r="36" spans="1:17" ht="11.25">
      <c r="A36" s="65" t="s">
        <v>190</v>
      </c>
      <c r="B36" s="60">
        <v>4450.264999999999</v>
      </c>
      <c r="C36" s="60">
        <v>1728.695</v>
      </c>
      <c r="D36" s="60">
        <v>923.917</v>
      </c>
      <c r="E36" s="60">
        <v>287.338</v>
      </c>
      <c r="F36" s="60">
        <v>1955.789</v>
      </c>
      <c r="G36" s="60">
        <v>95.948</v>
      </c>
      <c r="H36" s="64">
        <v>8301.562</v>
      </c>
      <c r="I36" s="63">
        <v>12749.058</v>
      </c>
      <c r="J36" s="62">
        <v>768.594</v>
      </c>
      <c r="K36" s="61">
        <v>18.006</v>
      </c>
      <c r="L36" s="62">
        <v>328.555</v>
      </c>
      <c r="M36" s="61">
        <v>29.852</v>
      </c>
      <c r="N36" s="61">
        <v>228.25</v>
      </c>
      <c r="O36" s="61">
        <v>1085.075</v>
      </c>
      <c r="P36" s="61">
        <v>0</v>
      </c>
      <c r="Q36" s="60"/>
    </row>
    <row r="37" spans="1:17" ht="11.25">
      <c r="A37" s="65" t="s">
        <v>233</v>
      </c>
      <c r="B37" s="60">
        <v>47.237</v>
      </c>
      <c r="C37" s="60">
        <v>55.629</v>
      </c>
      <c r="D37" s="60">
        <v>52.852</v>
      </c>
      <c r="E37" s="60">
        <v>32.633</v>
      </c>
      <c r="F37" s="60">
        <v>34.74</v>
      </c>
      <c r="G37" s="60">
        <v>33.528</v>
      </c>
      <c r="H37" s="64">
        <v>0</v>
      </c>
      <c r="I37" s="63">
        <v>0</v>
      </c>
      <c r="J37" s="62">
        <v>0</v>
      </c>
      <c r="K37" s="61">
        <v>0</v>
      </c>
      <c r="L37" s="62">
        <v>0</v>
      </c>
      <c r="M37" s="61">
        <v>0</v>
      </c>
      <c r="N37" s="61">
        <v>0</v>
      </c>
      <c r="O37" s="61">
        <v>0</v>
      </c>
      <c r="P37" s="61">
        <v>0</v>
      </c>
      <c r="Q37" s="60"/>
    </row>
    <row r="38" spans="1:17" ht="11.25">
      <c r="A38" s="65" t="s">
        <v>232</v>
      </c>
      <c r="B38" s="60">
        <v>2921.105</v>
      </c>
      <c r="C38" s="60">
        <v>3075.239</v>
      </c>
      <c r="D38" s="60">
        <v>3232.4849999999997</v>
      </c>
      <c r="E38" s="60">
        <v>2608.008</v>
      </c>
      <c r="F38" s="60">
        <v>2639.066</v>
      </c>
      <c r="G38" s="60">
        <v>2544.438</v>
      </c>
      <c r="H38" s="64">
        <v>2379.032</v>
      </c>
      <c r="I38" s="63">
        <v>2178.133</v>
      </c>
      <c r="J38" s="62">
        <v>2035.195</v>
      </c>
      <c r="K38" s="61">
        <v>1812.696</v>
      </c>
      <c r="L38" s="62">
        <v>1758.753</v>
      </c>
      <c r="M38" s="61">
        <v>2116.949</v>
      </c>
      <c r="N38" s="61">
        <v>2058.012</v>
      </c>
      <c r="O38" s="61">
        <v>2255.898</v>
      </c>
      <c r="P38" s="61">
        <v>1979.661</v>
      </c>
      <c r="Q38" s="60"/>
    </row>
    <row r="39" spans="1:17" ht="11.25">
      <c r="A39" s="65" t="s">
        <v>191</v>
      </c>
      <c r="B39" s="60">
        <v>19981.488</v>
      </c>
      <c r="C39" s="60">
        <v>21857.833</v>
      </c>
      <c r="D39" s="60">
        <v>22028.011</v>
      </c>
      <c r="E39" s="60">
        <v>23134.855</v>
      </c>
      <c r="F39" s="60">
        <v>25728.466</v>
      </c>
      <c r="G39" s="60">
        <v>29156.749</v>
      </c>
      <c r="H39" s="64">
        <v>29070.025999999998</v>
      </c>
      <c r="I39" s="63">
        <v>39174.002</v>
      </c>
      <c r="J39" s="62">
        <v>64120.979</v>
      </c>
      <c r="K39" s="61">
        <v>66601.383</v>
      </c>
      <c r="L39" s="62">
        <v>83917.059</v>
      </c>
      <c r="M39" s="61">
        <v>75870.654</v>
      </c>
      <c r="N39" s="61">
        <v>82962.087</v>
      </c>
      <c r="O39" s="61">
        <v>88507.849</v>
      </c>
      <c r="P39" s="61">
        <v>119227.541</v>
      </c>
      <c r="Q39" s="60"/>
    </row>
    <row r="40" spans="1:17" ht="11.25">
      <c r="A40" s="65" t="s">
        <v>231</v>
      </c>
      <c r="B40" s="60">
        <v>11053.567</v>
      </c>
      <c r="C40" s="60">
        <v>16275.66</v>
      </c>
      <c r="D40" s="60">
        <v>16440.923</v>
      </c>
      <c r="E40" s="60">
        <v>22922.222</v>
      </c>
      <c r="F40" s="60">
        <v>27954.58</v>
      </c>
      <c r="G40" s="60">
        <v>32342.274</v>
      </c>
      <c r="H40" s="64">
        <v>37970.191</v>
      </c>
      <c r="I40" s="63">
        <v>45788.905</v>
      </c>
      <c r="J40" s="62">
        <v>52666.004</v>
      </c>
      <c r="K40" s="61">
        <v>69130.691</v>
      </c>
      <c r="L40" s="62">
        <v>55513.084</v>
      </c>
      <c r="M40" s="61">
        <v>56716.004</v>
      </c>
      <c r="N40" s="61">
        <v>59415.449</v>
      </c>
      <c r="O40" s="61">
        <v>58355.748</v>
      </c>
      <c r="P40" s="61">
        <v>55629.841</v>
      </c>
      <c r="Q40" s="60"/>
    </row>
    <row r="41" spans="1:17" ht="11.25">
      <c r="A41" s="65" t="s">
        <v>230</v>
      </c>
      <c r="B41" s="60">
        <v>0</v>
      </c>
      <c r="C41" s="60">
        <v>0</v>
      </c>
      <c r="D41" s="60">
        <v>0</v>
      </c>
      <c r="E41" s="60">
        <v>0</v>
      </c>
      <c r="F41" s="60">
        <v>1.755</v>
      </c>
      <c r="G41" s="60">
        <v>1176.923</v>
      </c>
      <c r="H41" s="64">
        <v>87.054</v>
      </c>
      <c r="I41" s="63">
        <v>101.524</v>
      </c>
      <c r="J41" s="62">
        <v>355.817</v>
      </c>
      <c r="K41" s="61">
        <v>190.806</v>
      </c>
      <c r="L41" s="62">
        <v>764.724</v>
      </c>
      <c r="M41" s="61">
        <v>1390.889</v>
      </c>
      <c r="N41" s="61">
        <v>1210.4859999999999</v>
      </c>
      <c r="O41" s="61">
        <v>1398.9160000000002</v>
      </c>
      <c r="P41" s="61">
        <v>40.318</v>
      </c>
      <c r="Q41" s="60"/>
    </row>
    <row r="42" spans="1:17" ht="11.25">
      <c r="A42" s="65" t="s">
        <v>229</v>
      </c>
      <c r="B42" s="60">
        <v>0</v>
      </c>
      <c r="C42" s="60">
        <v>0</v>
      </c>
      <c r="D42" s="60">
        <v>0</v>
      </c>
      <c r="E42" s="60">
        <v>62.027</v>
      </c>
      <c r="F42" s="60">
        <v>96.489</v>
      </c>
      <c r="G42" s="60">
        <v>282.984</v>
      </c>
      <c r="H42" s="64">
        <v>682.261</v>
      </c>
      <c r="I42" s="63">
        <v>877.151</v>
      </c>
      <c r="J42" s="62">
        <v>928.299</v>
      </c>
      <c r="K42" s="61">
        <v>843.591</v>
      </c>
      <c r="L42" s="62">
        <v>783.497</v>
      </c>
      <c r="M42" s="61">
        <v>838.615</v>
      </c>
      <c r="N42" s="61">
        <v>807.195</v>
      </c>
      <c r="O42" s="61">
        <v>890.836</v>
      </c>
      <c r="P42" s="61">
        <v>377.519</v>
      </c>
      <c r="Q42" s="60"/>
    </row>
    <row r="43" spans="1:17" ht="11.25">
      <c r="A43" s="65" t="s">
        <v>228</v>
      </c>
      <c r="B43" s="60">
        <v>128.6850000000113</v>
      </c>
      <c r="C43" s="60">
        <v>29.330000000000837</v>
      </c>
      <c r="D43" s="60">
        <v>53.6189999999915</v>
      </c>
      <c r="E43" s="60">
        <v>2.606000000014319</v>
      </c>
      <c r="F43" s="60">
        <v>10.32599999998638</v>
      </c>
      <c r="G43" s="60">
        <v>84.3190000000177</v>
      </c>
      <c r="H43" s="64">
        <v>177.00500000003376</v>
      </c>
      <c r="I43" s="63">
        <v>262.36399999998685</v>
      </c>
      <c r="J43" s="62">
        <v>234.98300000000745</v>
      </c>
      <c r="K43" s="61">
        <v>121.33199999993667</v>
      </c>
      <c r="L43" s="62">
        <v>405.99400000003516</v>
      </c>
      <c r="M43" s="61">
        <v>410.85800000000745</v>
      </c>
      <c r="N43" s="61">
        <v>589.5010000000184</v>
      </c>
      <c r="O43" s="61">
        <v>977.914999999979</v>
      </c>
      <c r="P43" s="61">
        <v>460.0440000000235</v>
      </c>
      <c r="Q43" s="60"/>
    </row>
    <row r="44" spans="1:17" ht="12" thickBot="1">
      <c r="A44" s="77" t="s">
        <v>227</v>
      </c>
      <c r="B44" s="72">
        <v>47259.28100000001</v>
      </c>
      <c r="C44" s="72">
        <v>48947.765</v>
      </c>
      <c r="D44" s="72">
        <v>57319.78399999999</v>
      </c>
      <c r="E44" s="72">
        <v>67059.93200000002</v>
      </c>
      <c r="F44" s="72">
        <v>78523.529</v>
      </c>
      <c r="G44" s="72">
        <v>91406.32200000001</v>
      </c>
      <c r="H44" s="76">
        <v>107647.39800000002</v>
      </c>
      <c r="I44" s="75">
        <v>131313.119</v>
      </c>
      <c r="J44" s="74">
        <v>144775.421</v>
      </c>
      <c r="K44" s="73">
        <v>162172.58399999994</v>
      </c>
      <c r="L44" s="74">
        <v>162961.461</v>
      </c>
      <c r="M44" s="73">
        <v>152368.341</v>
      </c>
      <c r="N44" s="73">
        <v>163876.85600000003</v>
      </c>
      <c r="O44" s="73">
        <v>178060.62199999997</v>
      </c>
      <c r="P44" s="73">
        <v>200867.11500000002</v>
      </c>
      <c r="Q44" s="72"/>
    </row>
    <row r="45" spans="1:17" ht="12.75" thickBot="1" thickTop="1">
      <c r="A45" s="71" t="s">
        <v>226</v>
      </c>
      <c r="B45" s="66">
        <v>544243.04</v>
      </c>
      <c r="C45" s="66">
        <v>424945.21900000004</v>
      </c>
      <c r="D45" s="66">
        <v>283288.84</v>
      </c>
      <c r="E45" s="66">
        <v>244817.6</v>
      </c>
      <c r="F45" s="66">
        <v>137075.72599999997</v>
      </c>
      <c r="G45" s="66">
        <v>138599.492</v>
      </c>
      <c r="H45" s="70">
        <v>188331.68100000004</v>
      </c>
      <c r="I45" s="69">
        <v>214688.277</v>
      </c>
      <c r="J45" s="68">
        <v>257848.142</v>
      </c>
      <c r="K45" s="67">
        <v>270486.20699999994</v>
      </c>
      <c r="L45" s="68">
        <v>274983.63600000006</v>
      </c>
      <c r="M45" s="67">
        <v>266031.549</v>
      </c>
      <c r="N45" s="67">
        <v>274228.105</v>
      </c>
      <c r="O45" s="67">
        <v>305721.415</v>
      </c>
      <c r="P45" s="67">
        <v>341812.653</v>
      </c>
      <c r="Q45" s="66"/>
    </row>
    <row r="46" spans="1:17" ht="12" thickTop="1">
      <c r="A46" s="65" t="s">
        <v>225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4">
        <v>0.907</v>
      </c>
      <c r="I46" s="63">
        <v>0</v>
      </c>
      <c r="J46" s="62">
        <v>0</v>
      </c>
      <c r="K46" s="61">
        <v>0</v>
      </c>
      <c r="L46" s="62">
        <v>0</v>
      </c>
      <c r="M46" s="61">
        <v>0</v>
      </c>
      <c r="N46" s="61">
        <v>0</v>
      </c>
      <c r="O46" s="61">
        <v>0</v>
      </c>
      <c r="P46" s="61">
        <v>0</v>
      </c>
      <c r="Q46" s="60"/>
    </row>
    <row r="47" spans="1:17" ht="11.25">
      <c r="A47" s="65" t="s">
        <v>224</v>
      </c>
      <c r="B47" s="60">
        <v>1171.33</v>
      </c>
      <c r="C47" s="60">
        <v>2088.851</v>
      </c>
      <c r="D47" s="60">
        <v>1946.161</v>
      </c>
      <c r="E47" s="60">
        <v>2657.339</v>
      </c>
      <c r="F47" s="60">
        <v>1593.689</v>
      </c>
      <c r="G47" s="60">
        <v>1190.337</v>
      </c>
      <c r="H47" s="64">
        <v>1469.621</v>
      </c>
      <c r="I47" s="63">
        <v>2498.894</v>
      </c>
      <c r="J47" s="62">
        <v>1538.828</v>
      </c>
      <c r="K47" s="61">
        <v>2813.185</v>
      </c>
      <c r="L47" s="62">
        <v>2048.622</v>
      </c>
      <c r="M47" s="61">
        <v>902.806</v>
      </c>
      <c r="N47" s="61">
        <v>177.312</v>
      </c>
      <c r="O47" s="61">
        <v>560.055</v>
      </c>
      <c r="P47" s="61">
        <v>1177.231</v>
      </c>
      <c r="Q47" s="60"/>
    </row>
    <row r="48" spans="1:17" ht="11.25">
      <c r="A48" s="65" t="s">
        <v>223</v>
      </c>
      <c r="B48" s="60">
        <v>86.12300000000005</v>
      </c>
      <c r="C48" s="60">
        <v>98.54400000000078</v>
      </c>
      <c r="D48" s="60">
        <v>56.22300000000041</v>
      </c>
      <c r="E48" s="60">
        <v>124.805</v>
      </c>
      <c r="F48" s="60">
        <v>1397.2430000000002</v>
      </c>
      <c r="G48" s="60">
        <v>1973.4810000000002</v>
      </c>
      <c r="H48" s="64">
        <v>7760.792999999998</v>
      </c>
      <c r="I48" s="63">
        <v>3099.5840000000003</v>
      </c>
      <c r="J48" s="62">
        <v>3028.4330000000004</v>
      </c>
      <c r="K48" s="61">
        <v>2102.6530000000007</v>
      </c>
      <c r="L48" s="62">
        <v>1108.377</v>
      </c>
      <c r="M48" s="61">
        <v>1024.1870000000001</v>
      </c>
      <c r="N48" s="61">
        <v>651.889</v>
      </c>
      <c r="O48" s="61">
        <v>1811.6859999999997</v>
      </c>
      <c r="P48" s="61">
        <v>2219.656</v>
      </c>
      <c r="Q48" s="60"/>
    </row>
    <row r="49" spans="1:17" ht="11.25">
      <c r="A49" s="65" t="s">
        <v>17</v>
      </c>
      <c r="B49" s="60">
        <v>1257.453</v>
      </c>
      <c r="C49" s="60">
        <v>2187.395</v>
      </c>
      <c r="D49" s="60">
        <v>2002.3840000000005</v>
      </c>
      <c r="E49" s="60">
        <v>2782.1440000000002</v>
      </c>
      <c r="F49" s="60">
        <v>2990.9320000000002</v>
      </c>
      <c r="G49" s="60">
        <v>3163.818</v>
      </c>
      <c r="H49" s="64">
        <v>9231.320999999998</v>
      </c>
      <c r="I49" s="63">
        <v>5598.478</v>
      </c>
      <c r="J49" s="62">
        <v>4567.261</v>
      </c>
      <c r="K49" s="61">
        <v>4915.838000000001</v>
      </c>
      <c r="L49" s="62">
        <v>3156.999</v>
      </c>
      <c r="M49" s="61">
        <v>1926.9930000000002</v>
      </c>
      <c r="N49" s="61">
        <v>829.201</v>
      </c>
      <c r="O49" s="61">
        <v>2371.7409999999995</v>
      </c>
      <c r="P49" s="61">
        <v>3396.8869999999997</v>
      </c>
      <c r="Q49" s="60"/>
    </row>
    <row r="50" spans="1:17" ht="12" thickBot="1">
      <c r="A50" s="59" t="s">
        <v>222</v>
      </c>
      <c r="B50" s="54">
        <v>545500.493</v>
      </c>
      <c r="C50" s="54">
        <v>427132.61400000006</v>
      </c>
      <c r="D50" s="54">
        <v>285291.22399999993</v>
      </c>
      <c r="E50" s="54">
        <v>247599.744</v>
      </c>
      <c r="F50" s="54">
        <v>140066.65799999997</v>
      </c>
      <c r="G50" s="54">
        <v>141763.31</v>
      </c>
      <c r="H50" s="58">
        <v>197563.00200000004</v>
      </c>
      <c r="I50" s="57">
        <v>220286.755</v>
      </c>
      <c r="J50" s="56">
        <v>262415.403</v>
      </c>
      <c r="K50" s="55">
        <v>275402.0449999999</v>
      </c>
      <c r="L50" s="56">
        <v>278140.63500000007</v>
      </c>
      <c r="M50" s="55">
        <v>267958.542</v>
      </c>
      <c r="N50" s="55">
        <v>275057.306</v>
      </c>
      <c r="O50" s="55">
        <v>308093.15599999996</v>
      </c>
      <c r="P50" s="55">
        <v>345209.54</v>
      </c>
      <c r="Q50" s="54"/>
    </row>
    <row r="51" spans="1:9" ht="12" thickTop="1">
      <c r="A51" s="53" t="s">
        <v>221</v>
      </c>
      <c r="B51" s="52"/>
      <c r="C51" s="52"/>
      <c r="D51" s="52"/>
      <c r="E51" s="52"/>
      <c r="F51" s="52"/>
      <c r="G51" s="52"/>
      <c r="H51" s="52"/>
      <c r="I51" s="52"/>
    </row>
    <row r="52" spans="1:9" ht="11.25">
      <c r="A52" s="53" t="s">
        <v>220</v>
      </c>
      <c r="B52" s="52"/>
      <c r="C52" s="52"/>
      <c r="D52" s="52"/>
      <c r="E52" s="52"/>
      <c r="F52" s="52"/>
      <c r="G52" s="52"/>
      <c r="H52" s="52"/>
      <c r="I52" s="52"/>
    </row>
    <row r="53" spans="1:9" ht="11.25">
      <c r="A53" s="53" t="s">
        <v>219</v>
      </c>
      <c r="B53" s="52"/>
      <c r="C53" s="52"/>
      <c r="D53" s="52"/>
      <c r="E53" s="52"/>
      <c r="F53" s="52"/>
      <c r="G53" s="52"/>
      <c r="H53" s="52"/>
      <c r="I53" s="52"/>
    </row>
    <row r="54" spans="1:9" ht="11.25">
      <c r="A54" s="53" t="s">
        <v>218</v>
      </c>
      <c r="B54" s="52"/>
      <c r="C54" s="52"/>
      <c r="D54" s="52"/>
      <c r="E54" s="52"/>
      <c r="F54" s="52"/>
      <c r="G54" s="52"/>
      <c r="H54" s="52"/>
      <c r="I54" s="52"/>
    </row>
    <row r="55" spans="1:9" ht="11.25">
      <c r="A55" s="53" t="s">
        <v>217</v>
      </c>
      <c r="B55" s="52"/>
      <c r="C55" s="52"/>
      <c r="D55" s="52"/>
      <c r="E55" s="52"/>
      <c r="F55" s="52"/>
      <c r="G55" s="52"/>
      <c r="H55" s="52"/>
      <c r="I55" s="5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51" customWidth="1"/>
    <col min="2" max="2" width="8.57421875" style="51" bestFit="1" customWidth="1"/>
    <col min="3" max="3" width="8.57421875" style="51" customWidth="1"/>
    <col min="4" max="5" width="7.7109375" style="51" bestFit="1" customWidth="1"/>
    <col min="6" max="8" width="8.57421875" style="51" bestFit="1" customWidth="1"/>
    <col min="9" max="16384" width="9.140625" style="51" customWidth="1"/>
  </cols>
  <sheetData>
    <row r="1" spans="1:9" ht="11.25">
      <c r="A1" s="42" t="s">
        <v>214</v>
      </c>
      <c r="B1" s="89"/>
      <c r="C1" s="88"/>
      <c r="D1" s="88"/>
      <c r="E1" s="88"/>
      <c r="F1" s="88"/>
      <c r="G1" s="88"/>
      <c r="H1" s="88"/>
      <c r="I1" s="88"/>
    </row>
    <row r="2" spans="1:9" ht="11.25">
      <c r="A2" s="42" t="s">
        <v>215</v>
      </c>
      <c r="B2" s="89"/>
      <c r="C2" s="88"/>
      <c r="D2" s="88"/>
      <c r="E2" s="88"/>
      <c r="F2" s="88"/>
      <c r="G2" s="88"/>
      <c r="H2" s="88"/>
      <c r="I2" s="88"/>
    </row>
    <row r="3" spans="1:16" ht="11.25">
      <c r="A3" s="8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260</v>
      </c>
      <c r="N3" s="87" t="s">
        <v>260</v>
      </c>
      <c r="O3" s="87" t="s">
        <v>260</v>
      </c>
      <c r="P3" s="87" t="s">
        <v>260</v>
      </c>
    </row>
    <row r="4" spans="1:16" ht="11.25">
      <c r="A4" s="85"/>
      <c r="B4" s="84">
        <v>1990</v>
      </c>
      <c r="C4" s="84">
        <v>1991</v>
      </c>
      <c r="D4" s="84">
        <v>1992</v>
      </c>
      <c r="E4" s="84">
        <v>1993</v>
      </c>
      <c r="F4" s="84">
        <v>1994</v>
      </c>
      <c r="G4" s="84">
        <v>1995</v>
      </c>
      <c r="H4" s="84">
        <v>1996</v>
      </c>
      <c r="I4" s="84">
        <v>1997</v>
      </c>
      <c r="J4" s="84">
        <v>1998</v>
      </c>
      <c r="K4" s="84">
        <v>1999</v>
      </c>
      <c r="L4" s="84">
        <v>2000</v>
      </c>
      <c r="M4" s="84">
        <v>2001</v>
      </c>
      <c r="N4" s="84">
        <v>2002</v>
      </c>
      <c r="O4" s="84">
        <v>2003</v>
      </c>
      <c r="P4" s="84">
        <v>2004</v>
      </c>
    </row>
    <row r="5" spans="1:16" ht="11.25">
      <c r="A5" s="108" t="s">
        <v>259</v>
      </c>
      <c r="B5" s="107"/>
      <c r="C5" s="107"/>
      <c r="D5" s="107"/>
      <c r="E5" s="107"/>
      <c r="F5" s="107"/>
      <c r="G5" s="107"/>
      <c r="H5" s="106"/>
      <c r="I5" s="107"/>
      <c r="J5" s="107"/>
      <c r="K5" s="107"/>
      <c r="L5" s="107"/>
      <c r="M5" s="107"/>
      <c r="N5" s="107"/>
      <c r="O5" s="107"/>
      <c r="P5" s="106"/>
    </row>
    <row r="6" spans="1:16" ht="11.25">
      <c r="A6" s="65" t="s">
        <v>258</v>
      </c>
      <c r="B6" s="110">
        <f>'FValue90-04'!B6/'FQty90-04'!B6</f>
        <v>0.5479249360543609</v>
      </c>
      <c r="C6" s="110">
        <f>'FValue90-04'!C6/'FQty90-04'!C6</f>
        <v>0.620475329558173</v>
      </c>
      <c r="D6" s="110">
        <f>'FValue90-04'!D6/'FQty90-04'!D6</f>
        <v>0.6738151713770412</v>
      </c>
      <c r="E6" s="110">
        <f>'FValue90-04'!E6/'FQty90-04'!E6</f>
        <v>0.6655402823594915</v>
      </c>
      <c r="F6" s="110">
        <f>'FValue90-04'!F6/'FQty90-04'!F6</f>
        <v>0.7104170035844547</v>
      </c>
      <c r="G6" s="110">
        <f>'FValue90-04'!G6/'FQty90-04'!G6</f>
        <v>0.9943945857017604</v>
      </c>
      <c r="H6" s="110">
        <f>'FValue90-04'!H6/'FQty90-04'!H6</f>
        <v>0.9636072743714486</v>
      </c>
      <c r="I6" s="110">
        <f>'FValue90-04'!I6/'FQty90-04'!I6</f>
        <v>0.8902067344050069</v>
      </c>
      <c r="J6" s="110">
        <f>'FValue90-04'!J6/'FQty90-04'!J6</f>
        <v>1.6250055003400121</v>
      </c>
      <c r="K6" s="110">
        <f>'FValue90-04'!K6/'FQty90-04'!K6</f>
        <v>1.3763493736014751</v>
      </c>
      <c r="L6" s="110">
        <f>'FValue90-04'!L6/'FQty90-04'!L6</f>
        <v>1.4250761040334632</v>
      </c>
      <c r="M6" s="110">
        <f>'FValue90-04'!M6/'FQty90-04'!M6</f>
        <v>1.3818336841432246</v>
      </c>
      <c r="N6" s="110">
        <f>'FValue90-04'!N6/'FQty90-04'!N6</f>
        <v>1.2901425296899696</v>
      </c>
      <c r="O6" s="110">
        <f>'FValue90-04'!O6/'FQty90-04'!O6</f>
        <v>1.299304608239688</v>
      </c>
      <c r="P6" s="110">
        <f>'FValue90-04'!P6/'FQty90-04'!P6</f>
        <v>1.3344197572240486</v>
      </c>
    </row>
    <row r="7" spans="1:16" ht="11.25">
      <c r="A7" s="65" t="s">
        <v>257</v>
      </c>
      <c r="B7" s="110">
        <f>'FValue90-04'!B7/'FQty90-04'!B7</f>
        <v>0.4513705436307441</v>
      </c>
      <c r="C7" s="110">
        <f>'FValue90-04'!C7/'FQty90-04'!C7</f>
        <v>0.4502475937409368</v>
      </c>
      <c r="D7" s="110">
        <f>'FValue90-04'!D7/'FQty90-04'!D7</f>
        <v>0.4439077017415015</v>
      </c>
      <c r="E7" s="110">
        <f>'FValue90-04'!E7/'FQty90-04'!E7</f>
        <v>0.3428789653253932</v>
      </c>
      <c r="F7" s="110">
        <f>'FValue90-04'!F7/'FQty90-04'!F7</f>
        <v>0.7101464713715048</v>
      </c>
      <c r="G7" s="110">
        <f>'FValue90-04'!G7/'FQty90-04'!G7</f>
        <v>1.2350044521194787</v>
      </c>
      <c r="H7" s="110">
        <f>'FValue90-04'!H7/'FQty90-04'!H7</f>
        <v>0.983130473401524</v>
      </c>
      <c r="I7" s="110">
        <f>'FValue90-04'!I7/'FQty90-04'!I7</f>
        <v>0.9473367160167744</v>
      </c>
      <c r="J7" s="110">
        <f>'FValue90-04'!J7/'FQty90-04'!J7</f>
        <v>0.9212677885114782</v>
      </c>
      <c r="K7" s="110">
        <f>'FValue90-04'!K7/'FQty90-04'!K7</f>
        <v>1.1016563889094368</v>
      </c>
      <c r="L7" s="110">
        <f>'FValue90-04'!L7/'FQty90-04'!L7</f>
        <v>0.9182993446562641</v>
      </c>
      <c r="M7" s="110">
        <f>'FValue90-04'!M7/'FQty90-04'!M7</f>
        <v>0.9187139936814719</v>
      </c>
      <c r="N7" s="110">
        <f>'FValue90-04'!N7/'FQty90-04'!N7</f>
        <v>1.0526744520351026</v>
      </c>
      <c r="O7" s="110">
        <f>'FValue90-04'!O7/'FQty90-04'!O7</f>
        <v>0.9761360395589734</v>
      </c>
      <c r="P7" s="110">
        <f>'FValue90-04'!P7/'FQty90-04'!P7</f>
        <v>0.9853204745241957</v>
      </c>
    </row>
    <row r="8" spans="1:16" ht="11.25">
      <c r="A8" s="65" t="s">
        <v>256</v>
      </c>
      <c r="B8" s="110">
        <f>'FValue90-04'!B8/'FQty90-04'!B8</f>
        <v>0.27462388329426574</v>
      </c>
      <c r="C8" s="110">
        <f>'FValue90-04'!C8/'FQty90-04'!C8</f>
        <v>0.2563108081023296</v>
      </c>
      <c r="D8" s="110">
        <f>'FValue90-04'!D8/'FQty90-04'!D8</f>
        <v>0.26340464711466943</v>
      </c>
      <c r="E8" s="110">
        <f>'FValue90-04'!E8/'FQty90-04'!E8</f>
        <v>0.2759574039201974</v>
      </c>
      <c r="F8" s="110">
        <f>'FValue90-04'!F8/'FQty90-04'!F8</f>
        <v>0.305519188765609</v>
      </c>
      <c r="G8" s="110">
        <f>'FValue90-04'!G8/'FQty90-04'!G8</f>
        <v>0.3462954043180144</v>
      </c>
      <c r="H8" s="110">
        <f>'FValue90-04'!H8/'FQty90-04'!H8</f>
        <v>0.33300886849810424</v>
      </c>
      <c r="I8" s="110">
        <f>'FValue90-04'!I8/'FQty90-04'!I8</f>
        <v>0.4507884512123094</v>
      </c>
      <c r="J8" s="110">
        <f>'FValue90-04'!J8/'FQty90-04'!J8</f>
        <v>0.6754822810068936</v>
      </c>
      <c r="K8" s="110">
        <f>'FValue90-04'!K8/'FQty90-04'!K8</f>
        <v>0.5951606932592969</v>
      </c>
      <c r="L8" s="110">
        <f>'FValue90-04'!L8/'FQty90-04'!L8</f>
        <v>0.5723310714009501</v>
      </c>
      <c r="M8" s="110">
        <f>'FValue90-04'!M8/'FQty90-04'!M8</f>
        <v>0.6609832916242201</v>
      </c>
      <c r="N8" s="110">
        <f>'FValue90-04'!N8/'FQty90-04'!N8</f>
        <v>0.633862255818552</v>
      </c>
      <c r="O8" s="110">
        <f>'FValue90-04'!O8/'FQty90-04'!O8</f>
        <v>0.598410531246052</v>
      </c>
      <c r="P8" s="110">
        <f>'FValue90-04'!P8/'FQty90-04'!P8</f>
        <v>0.5778305866704769</v>
      </c>
    </row>
    <row r="9" spans="1:16" ht="11.25">
      <c r="A9" s="65" t="s">
        <v>255</v>
      </c>
      <c r="B9" s="110">
        <f>'FValue90-04'!B9/'FQty90-04'!B9</f>
        <v>2.738138611510504</v>
      </c>
      <c r="C9" s="110">
        <f>'FValue90-04'!C9/'FQty90-04'!C9</f>
        <v>2.7799330792849375</v>
      </c>
      <c r="D9" s="110">
        <f>'FValue90-04'!D9/'FQty90-04'!D9</f>
        <v>2.3965373499333023</v>
      </c>
      <c r="E9" s="110">
        <f>'FValue90-04'!E9/'FQty90-04'!E9</f>
        <v>3.1512152928862927</v>
      </c>
      <c r="F9" s="110">
        <f>'FValue90-04'!F9/'FQty90-04'!F9</f>
        <v>4.488525995227929</v>
      </c>
      <c r="G9" s="110">
        <f>'FValue90-04'!G9/'FQty90-04'!G9</f>
        <v>5.782383849349043</v>
      </c>
      <c r="H9" s="110">
        <f>'FValue90-04'!H9/'FQty90-04'!H9</f>
        <v>5.268287846742049</v>
      </c>
      <c r="I9" s="110">
        <f>'FValue90-04'!I9/'FQty90-04'!I9</f>
        <v>5.029081637574312</v>
      </c>
      <c r="J9" s="110">
        <f>'FValue90-04'!J9/'FQty90-04'!J9</f>
        <v>5.806752212357033</v>
      </c>
      <c r="K9" s="110">
        <f>'FValue90-04'!K9/'FQty90-04'!K9</f>
        <v>5.820454129738464</v>
      </c>
      <c r="L9" s="110">
        <f>'FValue90-04'!L9/'FQty90-04'!L9</f>
        <v>6.451565461299371</v>
      </c>
      <c r="M9" s="110">
        <f>'FValue90-04'!M9/'FQty90-04'!M9</f>
        <v>6.282376751373977</v>
      </c>
      <c r="N9" s="110">
        <f>'FValue90-04'!N9/'FQty90-04'!N9</f>
        <v>5.664537838362169</v>
      </c>
      <c r="O9" s="110">
        <f>'FValue90-04'!O9/'FQty90-04'!O9</f>
        <v>6.593524356992374</v>
      </c>
      <c r="P9" s="110">
        <f>'FValue90-04'!P9/'FQty90-04'!P9</f>
        <v>6.622446219336836</v>
      </c>
    </row>
    <row r="10" spans="1:16" ht="11.25">
      <c r="A10" s="65" t="s">
        <v>254</v>
      </c>
      <c r="B10" s="110">
        <f>'FValue90-04'!B10/'FQty90-04'!B10</f>
        <v>0.4039060550573441</v>
      </c>
      <c r="C10" s="110">
        <f>'FValue90-04'!C10/'FQty90-04'!C10</f>
        <v>0.38435979169156625</v>
      </c>
      <c r="D10" s="110">
        <f>'FValue90-04'!D10/'FQty90-04'!D10</f>
        <v>0.39991580808408245</v>
      </c>
      <c r="E10" s="110">
        <f>'FValue90-04'!E10/'FQty90-04'!E10</f>
        <v>0.3995368492690347</v>
      </c>
      <c r="F10" s="110">
        <f>'FValue90-04'!F10/'FQty90-04'!F10</f>
        <v>0.6414777291215654</v>
      </c>
      <c r="G10" s="110">
        <f>'FValue90-04'!G10/'FQty90-04'!G10</f>
        <v>0.7624864818634717</v>
      </c>
      <c r="H10" s="110">
        <f>'FValue90-04'!H10/'FQty90-04'!H10</f>
        <v>0.7930924977362211</v>
      </c>
      <c r="I10" s="110">
        <f>'FValue90-04'!I10/'FQty90-04'!I10</f>
        <v>0.6871699386609026</v>
      </c>
      <c r="J10" s="110">
        <f>'FValue90-04'!J10/'FQty90-04'!J10</f>
        <v>0.8093258053067042</v>
      </c>
      <c r="K10" s="110">
        <f>'FValue90-04'!K10/'FQty90-04'!K10</f>
        <v>0.7699522717303929</v>
      </c>
      <c r="L10" s="110">
        <f>'FValue90-04'!L10/'FQty90-04'!L10</f>
        <v>0.7911297716850063</v>
      </c>
      <c r="M10" s="110">
        <f>'FValue90-04'!M10/'FQty90-04'!M10</f>
        <v>0.8061729021194263</v>
      </c>
      <c r="N10" s="110">
        <f>'FValue90-04'!N10/'FQty90-04'!N10</f>
        <v>0.8026266907734676</v>
      </c>
      <c r="O10" s="110">
        <f>'FValue90-04'!O10/'FQty90-04'!O10</f>
        <v>0.7065601148550372</v>
      </c>
      <c r="P10" s="110">
        <f>'FValue90-04'!P10/'FQty90-04'!P10</f>
        <v>0.7683639132516005</v>
      </c>
    </row>
    <row r="11" spans="1:16" ht="11.25">
      <c r="A11" s="65" t="s">
        <v>253</v>
      </c>
      <c r="B11" s="110">
        <f>'FValue90-04'!B11/'FQty90-04'!B11</f>
        <v>0.8155354859493097</v>
      </c>
      <c r="C11" s="110">
        <f>'FValue90-04'!C11/'FQty90-04'!C11</f>
        <v>0.776234295990516</v>
      </c>
      <c r="D11" s="110">
        <f>'FValue90-04'!D11/'FQty90-04'!D11</f>
        <v>0.9311677469533899</v>
      </c>
      <c r="E11" s="110">
        <f>'FValue90-04'!E11/'FQty90-04'!E11</f>
        <v>1.0590028942744447</v>
      </c>
      <c r="F11" s="110">
        <f>'FValue90-04'!F11/'FQty90-04'!F11</f>
        <v>1.1269281192279086</v>
      </c>
      <c r="G11" s="110">
        <f>'FValue90-04'!G11/'FQty90-04'!G11</f>
        <v>1.5317260381402462</v>
      </c>
      <c r="H11" s="110">
        <f>'FValue90-04'!H11/'FQty90-04'!H11</f>
        <v>1.6342688039256348</v>
      </c>
      <c r="I11" s="110">
        <f>'FValue90-04'!I11/'FQty90-04'!I11</f>
        <v>1.1140960128052446</v>
      </c>
      <c r="J11" s="110">
        <f>'FValue90-04'!J11/'FQty90-04'!J11</f>
        <v>1.7718984799366226</v>
      </c>
      <c r="K11" s="110">
        <f>'FValue90-04'!K11/'FQty90-04'!K11</f>
        <v>1.081155138495027</v>
      </c>
      <c r="L11" s="110">
        <f>'FValue90-04'!L11/'FQty90-04'!L11</f>
        <v>0.956754922499803</v>
      </c>
      <c r="M11" s="110">
        <f>'FValue90-04'!M11/'FQty90-04'!M11</f>
        <v>0.8848374751502212</v>
      </c>
      <c r="N11" s="110">
        <f>'FValue90-04'!N11/'FQty90-04'!N11</f>
        <v>1.0985586032230366</v>
      </c>
      <c r="O11" s="110">
        <f>'FValue90-04'!O11/'FQty90-04'!O11</f>
        <v>1.342868583491314</v>
      </c>
      <c r="P11" s="110">
        <f>'FValue90-04'!P11/'FQty90-04'!P11</f>
        <v>1.3302095579095181</v>
      </c>
    </row>
    <row r="12" spans="1:16" ht="11.25">
      <c r="A12" s="65" t="s">
        <v>252</v>
      </c>
      <c r="B12" s="110">
        <f>'FValue90-04'!B12/'FQty90-04'!B12</f>
        <v>0.3337742714708751</v>
      </c>
      <c r="C12" s="110">
        <f>'FValue90-04'!C12/'FQty90-04'!C12</f>
        <v>0.3444815673945338</v>
      </c>
      <c r="D12" s="110">
        <f>'FValue90-04'!D12/'FQty90-04'!D12</f>
        <v>0.2451208296694113</v>
      </c>
      <c r="E12" s="110">
        <f>'FValue90-04'!E12/'FQty90-04'!E12</f>
        <v>0.22594573524525147</v>
      </c>
      <c r="F12" s="110">
        <f>'FValue90-04'!F12/'FQty90-04'!F12</f>
        <v>0.34921738376839856</v>
      </c>
      <c r="G12" s="110">
        <f>'FValue90-04'!G12/'FQty90-04'!G12</f>
        <v>0.8298322377879186</v>
      </c>
      <c r="H12" s="110">
        <f>'FValue90-04'!H12/'FQty90-04'!H12</f>
        <v>0.5982694120459019</v>
      </c>
      <c r="I12" s="110">
        <f>'FValue90-04'!I12/'FQty90-04'!I12</f>
        <v>0.530956182081584</v>
      </c>
      <c r="J12" s="110">
        <f>'FValue90-04'!J12/'FQty90-04'!J12</f>
        <v>0.5536795798898071</v>
      </c>
      <c r="K12" s="110">
        <f>'FValue90-04'!K12/'FQty90-04'!K12</f>
        <v>0.6431219771559356</v>
      </c>
      <c r="L12" s="110">
        <f>'FValue90-04'!L12/'FQty90-04'!L12</f>
        <v>0.4585065458193631</v>
      </c>
      <c r="M12" s="110">
        <f>'FValue90-04'!M12/'FQty90-04'!M12</f>
        <v>0.46133020970230276</v>
      </c>
      <c r="N12" s="110">
        <f>'FValue90-04'!N12/'FQty90-04'!N12</f>
        <v>0.4603543614020141</v>
      </c>
      <c r="O12" s="110">
        <f>'FValue90-04'!O12/'FQty90-04'!O12</f>
        <v>0.4074975657254138</v>
      </c>
      <c r="P12" s="110">
        <f>'FValue90-04'!P12/'FQty90-04'!P12</f>
        <v>0.4048782552789558</v>
      </c>
    </row>
    <row r="13" spans="1:16" ht="11.25">
      <c r="A13" s="65" t="s">
        <v>251</v>
      </c>
      <c r="B13" s="110">
        <f>'FValue90-04'!B13/'FQty90-04'!B13</f>
        <v>0.2573471208650724</v>
      </c>
      <c r="C13" s="110">
        <f>'FValue90-04'!C13/'FQty90-04'!C13</f>
        <v>0.4117530881819919</v>
      </c>
      <c r="D13" s="110">
        <f>'FValue90-04'!D13/'FQty90-04'!D13</f>
        <v>0.4341987698735992</v>
      </c>
      <c r="E13" s="110">
        <f>'FValue90-04'!E13/'FQty90-04'!E13</f>
        <v>0.31732332082324805</v>
      </c>
      <c r="F13" s="110">
        <f>'FValue90-04'!F13/'FQty90-04'!F13</f>
        <v>0.4448747021378954</v>
      </c>
      <c r="G13" s="110">
        <f>'FValue90-04'!G13/'FQty90-04'!G13</f>
        <v>0.9818485266453458</v>
      </c>
      <c r="H13" s="110">
        <f>'FValue90-04'!H13/'FQty90-04'!H13</f>
        <v>0.6521506558814825</v>
      </c>
      <c r="I13" s="110">
        <f>'FValue90-04'!I13/'FQty90-04'!I13</f>
        <v>0.6460610889607599</v>
      </c>
      <c r="J13" s="110">
        <f>'FValue90-04'!J13/'FQty90-04'!J13</f>
        <v>0.4697254628676413</v>
      </c>
      <c r="K13" s="110">
        <f>'FValue90-04'!K13/'FQty90-04'!K13</f>
        <v>0.8240596252893914</v>
      </c>
      <c r="L13" s="110">
        <f>'FValue90-04'!L13/'FQty90-04'!L13</f>
        <v>0.3554478807006557</v>
      </c>
      <c r="M13" s="110">
        <f>'FValue90-04'!M13/'FQty90-04'!M13</f>
        <v>0.631534887521309</v>
      </c>
      <c r="N13" s="110">
        <f>'FValue90-04'!N13/'FQty90-04'!N13</f>
        <v>0.6635196777755296</v>
      </c>
      <c r="O13" s="110">
        <f>'FValue90-04'!O13/'FQty90-04'!O13</f>
        <v>0.579023401108509</v>
      </c>
      <c r="P13" s="110">
        <f>'FValue90-04'!P13/'FQty90-04'!P13</f>
        <v>0.5956737603047408</v>
      </c>
    </row>
    <row r="14" spans="1:16" ht="11.25">
      <c r="A14" s="65" t="s">
        <v>250</v>
      </c>
      <c r="B14" s="110" t="e">
        <f>'FValue90-04'!B14/'FQty90-04'!B14</f>
        <v>#DIV/0!</v>
      </c>
      <c r="C14" s="110">
        <f>'FValue90-04'!C14/'FQty90-04'!C14</f>
        <v>2.4545798319327727</v>
      </c>
      <c r="D14" s="110">
        <f>'FValue90-04'!D14/'FQty90-04'!D14</f>
        <v>0.16</v>
      </c>
      <c r="E14" s="110" t="e">
        <f>'FValue90-04'!E14/'FQty90-04'!E14</f>
        <v>#DIV/0!</v>
      </c>
      <c r="F14" s="110">
        <f>'FValue90-04'!F14/'FQty90-04'!F14</f>
        <v>0.5428571428571428</v>
      </c>
      <c r="G14" s="110">
        <f>'FValue90-04'!G14/'FQty90-04'!G14</f>
        <v>1.065757818765036</v>
      </c>
      <c r="H14" s="110">
        <f>'FValue90-04'!H14/'FQty90-04'!H14</f>
        <v>1.0922279792746115</v>
      </c>
      <c r="I14" s="110">
        <f>'FValue90-04'!I14/'FQty90-04'!I14</f>
        <v>2.18161180476731</v>
      </c>
      <c r="J14" s="110">
        <f>'FValue90-04'!J14/'FQty90-04'!J14</f>
        <v>0.2746772684752105</v>
      </c>
      <c r="K14" s="110">
        <f>'FValue90-04'!K14/'FQty90-04'!K14</f>
        <v>0.19303324099722993</v>
      </c>
      <c r="L14" s="110">
        <f>'FValue90-04'!L14/'FQty90-04'!L14</f>
        <v>0.43315508021390375</v>
      </c>
      <c r="M14" s="110">
        <f>'FValue90-04'!M14/'FQty90-04'!M14</f>
        <v>0.4315572564027083</v>
      </c>
      <c r="N14" s="110">
        <f>'FValue90-04'!N14/'FQty90-04'!N14</f>
        <v>0.4304</v>
      </c>
      <c r="O14" s="110">
        <f>'FValue90-04'!O14/'FQty90-04'!O14</f>
        <v>0.47752593161736456</v>
      </c>
      <c r="P14" s="110">
        <f>'FValue90-04'!P14/'FQty90-04'!P14</f>
        <v>0.4702202202202202</v>
      </c>
    </row>
    <row r="15" spans="1:16" ht="11.25">
      <c r="A15" s="65" t="s">
        <v>249</v>
      </c>
      <c r="B15" s="110">
        <f>'FValue90-04'!B15/'FQty90-04'!B15</f>
        <v>0.21719412418993742</v>
      </c>
      <c r="C15" s="110">
        <f>'FValue90-04'!C15/'FQty90-04'!C15</f>
        <v>0.30490003207092925</v>
      </c>
      <c r="D15" s="110">
        <f>'FValue90-04'!D15/'FQty90-04'!D15</f>
        <v>0.20804593760713205</v>
      </c>
      <c r="E15" s="110">
        <f>'FValue90-04'!E15/'FQty90-04'!E15</f>
        <v>0.19757727091080782</v>
      </c>
      <c r="F15" s="110">
        <f>'FValue90-04'!F15/'FQty90-04'!F15</f>
        <v>1.587039729501268</v>
      </c>
      <c r="G15" s="110">
        <f>'FValue90-04'!G15/'FQty90-04'!G15</f>
        <v>2.0509426487380855</v>
      </c>
      <c r="H15" s="110">
        <f>'FValue90-04'!H15/'FQty90-04'!H15</f>
        <v>2.206587222773916</v>
      </c>
      <c r="I15" s="110">
        <f>'FValue90-04'!I15/'FQty90-04'!I15</f>
        <v>0.7417082576652315</v>
      </c>
      <c r="J15" s="110">
        <f>'FValue90-04'!J15/'FQty90-04'!J15</f>
        <v>0.2746403556034483</v>
      </c>
      <c r="K15" s="110">
        <f>'FValue90-04'!K15/'FQty90-04'!K15</f>
        <v>0.2721066838647936</v>
      </c>
      <c r="L15" s="110">
        <f>'FValue90-04'!L15/'FQty90-04'!L15</f>
        <v>0.42207570670967925</v>
      </c>
      <c r="M15" s="110">
        <f>'FValue90-04'!M15/'FQty90-04'!M15</f>
        <v>0.4317588627321795</v>
      </c>
      <c r="N15" s="110">
        <f>'FValue90-04'!N15/'FQty90-04'!N15</f>
        <v>0.41567462024941243</v>
      </c>
      <c r="O15" s="110">
        <f>'FValue90-04'!O15/'FQty90-04'!O15</f>
        <v>0.36414132312878295</v>
      </c>
      <c r="P15" s="110">
        <f>'FValue90-04'!P15/'FQty90-04'!P15</f>
        <v>0.3709514170040486</v>
      </c>
    </row>
    <row r="16" spans="1:16" ht="11.25">
      <c r="A16" s="65" t="s">
        <v>248</v>
      </c>
      <c r="B16" s="110">
        <f>'FValue90-04'!B16/'FQty90-04'!B16</f>
        <v>0.05488574351978171</v>
      </c>
      <c r="C16" s="110">
        <f>'FValue90-04'!C16/'FQty90-04'!C16</f>
        <v>0.13220902171895302</v>
      </c>
      <c r="D16" s="110">
        <f>'FValue90-04'!D16/'FQty90-04'!D16</f>
        <v>0.07220304811372334</v>
      </c>
      <c r="E16" s="110">
        <f>'FValue90-04'!E16/'FQty90-04'!E16</f>
        <v>0.1431199577474088</v>
      </c>
      <c r="F16" s="110">
        <f>'FValue90-04'!F16/'FQty90-04'!F16</f>
        <v>0.3139415260036865</v>
      </c>
      <c r="G16" s="110">
        <f>'FValue90-04'!G16/'FQty90-04'!G16</f>
        <v>0.3569218800841937</v>
      </c>
      <c r="H16" s="110">
        <f>'FValue90-04'!H16/'FQty90-04'!H16</f>
        <v>0.3737449604317235</v>
      </c>
      <c r="I16" s="110">
        <f>'FValue90-04'!I16/'FQty90-04'!I16</f>
        <v>0.34593963358320906</v>
      </c>
      <c r="J16" s="110">
        <f>'FValue90-04'!J16/'FQty90-04'!J16</f>
        <v>0.28386688164142276</v>
      </c>
      <c r="K16" s="110">
        <f>'FValue90-04'!K16/'FQty90-04'!K16</f>
        <v>0.29332579008403115</v>
      </c>
      <c r="L16" s="110">
        <f>'FValue90-04'!L16/'FQty90-04'!L16</f>
        <v>0.20512677686044575</v>
      </c>
      <c r="M16" s="110">
        <f>'FValue90-04'!M16/'FQty90-04'!M16</f>
        <v>0.24744290556865037</v>
      </c>
      <c r="N16" s="110">
        <f>'FValue90-04'!N16/'FQty90-04'!N16</f>
        <v>0.26171607942750463</v>
      </c>
      <c r="O16" s="110">
        <f>'FValue90-04'!O16/'FQty90-04'!O16</f>
        <v>0.30035926550766107</v>
      </c>
      <c r="P16" s="110">
        <f>'FValue90-04'!P16/'FQty90-04'!P16</f>
        <v>0.30027170035541306</v>
      </c>
    </row>
    <row r="17" spans="1:16" ht="11.25">
      <c r="A17" s="65" t="s">
        <v>247</v>
      </c>
      <c r="B17" s="110">
        <f>'FValue90-04'!B17/'FQty90-04'!B17</f>
        <v>0.22033467202141904</v>
      </c>
      <c r="C17" s="110">
        <f>'FValue90-04'!C17/'FQty90-04'!C17</f>
        <v>0.18971170152628603</v>
      </c>
      <c r="D17" s="110">
        <f>'FValue90-04'!D17/'FQty90-04'!D17</f>
        <v>0.2620703933747412</v>
      </c>
      <c r="E17" s="110">
        <f>'FValue90-04'!E17/'FQty90-04'!E17</f>
        <v>0.6834215167548502</v>
      </c>
      <c r="F17" s="110">
        <f>'FValue90-04'!F17/'FQty90-04'!F17</f>
        <v>0.33318361235878585</v>
      </c>
      <c r="G17" s="110">
        <f>'FValue90-04'!G17/'FQty90-04'!G17</f>
        <v>0.5222658808120498</v>
      </c>
      <c r="H17" s="110">
        <f>'FValue90-04'!H17/'FQty90-04'!H17</f>
        <v>0.6600758937487519</v>
      </c>
      <c r="I17" s="110" t="e">
        <f>'FValue90-04'!I17/'FQty90-04'!I17</f>
        <v>#DIV/0!</v>
      </c>
      <c r="J17" s="110">
        <f>'FValue90-04'!J17/'FQty90-04'!J17</f>
        <v>0.40193646649260223</v>
      </c>
      <c r="K17" s="110">
        <f>'FValue90-04'!K17/'FQty90-04'!K17</f>
        <v>0.37777777777777777</v>
      </c>
      <c r="L17" s="110">
        <f>'FValue90-04'!L17/'FQty90-04'!L17</f>
        <v>0.33333333333333337</v>
      </c>
      <c r="M17" s="110">
        <f>'FValue90-04'!M17/'FQty90-04'!M17</f>
        <v>0.41785247727013686</v>
      </c>
      <c r="N17" s="110">
        <f>'FValue90-04'!N17/'FQty90-04'!N17</f>
        <v>0.43282095656361985</v>
      </c>
      <c r="O17" s="110">
        <f>'FValue90-04'!O17/'FQty90-04'!O17</f>
        <v>0.4257425742574257</v>
      </c>
      <c r="P17" s="110">
        <f>'FValue90-04'!P17/'FQty90-04'!P17</f>
        <v>0</v>
      </c>
    </row>
    <row r="18" spans="1:16" ht="11.25">
      <c r="A18" s="65" t="s">
        <v>228</v>
      </c>
      <c r="B18" s="110">
        <f>'FValue90-04'!B18/'FQty90-04'!B18</f>
        <v>0.27938361020329017</v>
      </c>
      <c r="C18" s="110">
        <f>'FValue90-04'!C18/'FQty90-04'!C18</f>
        <v>0.2359007368704819</v>
      </c>
      <c r="D18" s="110">
        <f>'FValue90-04'!D18/'FQty90-04'!D18</f>
        <v>0.25260673781376725</v>
      </c>
      <c r="E18" s="110">
        <f>'FValue90-04'!E18/'FQty90-04'!E18</f>
        <v>0.2377632532205095</v>
      </c>
      <c r="F18" s="110">
        <f>'FValue90-04'!F18/'FQty90-04'!F18</f>
        <v>0.43522480321458007</v>
      </c>
      <c r="G18" s="110">
        <f>'FValue90-04'!G18/'FQty90-04'!G18</f>
        <v>0.917475579456101</v>
      </c>
      <c r="H18" s="110">
        <f>'FValue90-04'!H18/'FQty90-04'!H18</f>
        <v>0.9614071944846915</v>
      </c>
      <c r="I18" s="110">
        <f>'FValue90-04'!I18/'FQty90-04'!I18</f>
        <v>0.6210260123438845</v>
      </c>
      <c r="J18" s="110">
        <f>'FValue90-04'!J18/'FQty90-04'!J18</f>
        <v>1.111137878768953</v>
      </c>
      <c r="K18" s="110">
        <f>'FValue90-04'!K18/'FQty90-04'!K18</f>
        <v>0.9953823619935194</v>
      </c>
      <c r="L18" s="110">
        <f>'FValue90-04'!L18/'FQty90-04'!L18</f>
        <v>0.7156158809937911</v>
      </c>
      <c r="M18" s="110">
        <f>'FValue90-04'!M18/'FQty90-04'!M18</f>
        <v>1.1905299113978511</v>
      </c>
      <c r="N18" s="110">
        <f>'FValue90-04'!N18/'FQty90-04'!N18</f>
        <v>1.4750131061449492</v>
      </c>
      <c r="O18" s="110">
        <f>'FValue90-04'!O18/'FQty90-04'!O18</f>
        <v>1.5375213918082122</v>
      </c>
      <c r="P18" s="110">
        <f>'FValue90-04'!P18/'FQty90-04'!P18</f>
        <v>1.4090173424420305</v>
      </c>
    </row>
    <row r="19" spans="1:16" ht="12" thickBot="1">
      <c r="A19" s="77" t="s">
        <v>17</v>
      </c>
      <c r="B19" s="112">
        <f>'FValue90-04'!B19/'FQty90-04'!B19</f>
        <v>0.5207391650070827</v>
      </c>
      <c r="C19" s="112">
        <f>'FValue90-04'!C19/'FQty90-04'!C19</f>
        <v>0.5497621124312161</v>
      </c>
      <c r="D19" s="112">
        <f>'FValue90-04'!D19/'FQty90-04'!D19</f>
        <v>0.5444887444960435</v>
      </c>
      <c r="E19" s="112">
        <f>'FValue90-04'!E19/'FQty90-04'!E19</f>
        <v>0.5210630738886737</v>
      </c>
      <c r="F19" s="112">
        <f>'FValue90-04'!F19/'FQty90-04'!F19</f>
        <v>0.5421778501098768</v>
      </c>
      <c r="G19" s="112">
        <f>'FValue90-04'!G19/'FQty90-04'!G19</f>
        <v>0.8953099220400226</v>
      </c>
      <c r="H19" s="112">
        <f>'FValue90-04'!H19/'FQty90-04'!H19</f>
        <v>1.006472885144956</v>
      </c>
      <c r="I19" s="112">
        <f>'FValue90-04'!I19/'FQty90-04'!I19</f>
        <v>0.8667253127616599</v>
      </c>
      <c r="J19" s="112">
        <f>'FValue90-04'!J19/'FQty90-04'!J19</f>
        <v>1.2838821646408716</v>
      </c>
      <c r="K19" s="112">
        <f>'FValue90-04'!K19/'FQty90-04'!K19</f>
        <v>1.135377825691875</v>
      </c>
      <c r="L19" s="112">
        <f>'FValue90-04'!L19/'FQty90-04'!L19</f>
        <v>1.0809843593248882</v>
      </c>
      <c r="M19" s="112">
        <f>'FValue90-04'!M19/'FQty90-04'!M19</f>
        <v>1.0154885718392521</v>
      </c>
      <c r="N19" s="112">
        <f>'FValue90-04'!N19/'FQty90-04'!N19</f>
        <v>1.0363153231036344</v>
      </c>
      <c r="O19" s="112">
        <f>'FValue90-04'!O19/'FQty90-04'!O19</f>
        <v>1.0438892278615017</v>
      </c>
      <c r="P19" s="112">
        <f>'FValue90-04'!P19/'FQty90-04'!P19</f>
        <v>1.0616809670710328</v>
      </c>
    </row>
    <row r="20" spans="1:16" ht="12" thickTop="1">
      <c r="A20" s="80" t="s">
        <v>246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1.25">
      <c r="A21" s="65" t="s">
        <v>245</v>
      </c>
      <c r="B21" s="110">
        <f>'FValue90-04'!B21/'FQty90-04'!B21</f>
        <v>0.12481610722015864</v>
      </c>
      <c r="C21" s="110">
        <f>'FValue90-04'!C21/'FQty90-04'!C21</f>
        <v>0.14841588268557088</v>
      </c>
      <c r="D21" s="110">
        <f>'FValue90-04'!D21/'FQty90-04'!D21</f>
        <v>0.12634386583028262</v>
      </c>
      <c r="E21" s="110">
        <f>'FValue90-04'!E21/'FQty90-04'!E21</f>
        <v>0.14060286722657547</v>
      </c>
      <c r="F21" s="110">
        <f>'FValue90-04'!F21/'FQty90-04'!F21</f>
        <v>0.16943222660530383</v>
      </c>
      <c r="G21" s="110">
        <f>'FValue90-04'!G21/'FQty90-04'!G21</f>
        <v>0.1571399784920513</v>
      </c>
      <c r="H21" s="110">
        <f>'FValue90-04'!H21/'FQty90-04'!H21</f>
        <v>0.16830145995415824</v>
      </c>
      <c r="I21" s="110">
        <f>'FValue90-04'!I21/'FQty90-04'!I21</f>
        <v>0.15298655003624154</v>
      </c>
      <c r="J21" s="110">
        <f>'FValue90-04'!J21/'FQty90-04'!J21</f>
        <v>0.17330301826330485</v>
      </c>
      <c r="K21" s="110">
        <f>'FValue90-04'!K21/'FQty90-04'!K21</f>
        <v>0.1642543115626792</v>
      </c>
      <c r="L21" s="110">
        <f>'FValue90-04'!L21/'FQty90-04'!L21</f>
        <v>0.1564841142617979</v>
      </c>
      <c r="M21" s="110">
        <f>'FValue90-04'!M21/'FQty90-04'!M21</f>
        <v>0.15861515820908434</v>
      </c>
      <c r="N21" s="110">
        <f>'FValue90-04'!N21/'FQty90-04'!N21</f>
        <v>0.18201526015620476</v>
      </c>
      <c r="O21" s="110">
        <f>'FValue90-04'!O21/'FQty90-04'!O21</f>
        <v>0.18587754802656925</v>
      </c>
      <c r="P21" s="110">
        <f>'FValue90-04'!P21/'FQty90-04'!P21</f>
        <v>0.1843121907559252</v>
      </c>
    </row>
    <row r="22" spans="1:16" ht="11.25">
      <c r="A22" s="65" t="s">
        <v>244</v>
      </c>
      <c r="B22" s="110">
        <f>'FValue90-04'!B22/'FQty90-04'!B22</f>
        <v>0.2014122115307224</v>
      </c>
      <c r="C22" s="110">
        <f>'FValue90-04'!C22/'FQty90-04'!C22</f>
        <v>0.2453121620195575</v>
      </c>
      <c r="D22" s="110">
        <f>'FValue90-04'!D22/'FQty90-04'!D22</f>
        <v>0.19020364137049875</v>
      </c>
      <c r="E22" s="110">
        <f>'FValue90-04'!E22/'FQty90-04'!E22</f>
        <v>0.18841498674846757</v>
      </c>
      <c r="F22" s="110">
        <f>'FValue90-04'!F22/'FQty90-04'!F22</f>
        <v>0.21416484693932195</v>
      </c>
      <c r="G22" s="110">
        <f>'FValue90-04'!G22/'FQty90-04'!G22</f>
        <v>0.21960231265808397</v>
      </c>
      <c r="H22" s="110">
        <f>'FValue90-04'!H22/'FQty90-04'!H22</f>
        <v>0.34878441871547594</v>
      </c>
      <c r="I22" s="110">
        <f>'FValue90-04'!I22/'FQty90-04'!I22</f>
        <v>0.20190079294971058</v>
      </c>
      <c r="J22" s="110">
        <f>'FValue90-04'!J22/'FQty90-04'!J22</f>
        <v>0.4050384328548444</v>
      </c>
      <c r="K22" s="110">
        <f>'FValue90-04'!K22/'FQty90-04'!K22</f>
        <v>0.10521896475109328</v>
      </c>
      <c r="L22" s="110">
        <f>'FValue90-04'!L22/'FQty90-04'!L22</f>
        <v>0.32599312224725413</v>
      </c>
      <c r="M22" s="110">
        <f>'FValue90-04'!M22/'FQty90-04'!M22</f>
        <v>0.17883025920258994</v>
      </c>
      <c r="N22" s="110">
        <f>'FValue90-04'!N22/'FQty90-04'!N22</f>
        <v>0.2796813468596415</v>
      </c>
      <c r="O22" s="110">
        <f>'FValue90-04'!O22/'FQty90-04'!O22</f>
        <v>0.2585126493553553</v>
      </c>
      <c r="P22" s="110">
        <f>'FValue90-04'!P22/'FQty90-04'!P22</f>
        <v>0.2579382000230769</v>
      </c>
    </row>
    <row r="23" spans="1:16" ht="11.25">
      <c r="A23" s="65" t="s">
        <v>243</v>
      </c>
      <c r="B23" s="110">
        <f>'FValue90-04'!B23/'FQty90-04'!B23</f>
        <v>5.062709488099119</v>
      </c>
      <c r="C23" s="110">
        <f>'FValue90-04'!C23/'FQty90-04'!C23</f>
        <v>7.121081081081082</v>
      </c>
      <c r="D23" s="110">
        <f>'FValue90-04'!D23/'FQty90-04'!D23</f>
        <v>5.0156967331078635</v>
      </c>
      <c r="E23" s="110">
        <f>'FValue90-04'!E23/'FQty90-04'!E23</f>
        <v>6.178475598748345</v>
      </c>
      <c r="F23" s="110">
        <f>'FValue90-04'!F23/'FQty90-04'!F23</f>
        <v>7.3562243051261555</v>
      </c>
      <c r="G23" s="110">
        <f>'FValue90-04'!G23/'FQty90-04'!G23</f>
        <v>8.555375045737286</v>
      </c>
      <c r="H23" s="110">
        <f>'FValue90-04'!H23/'FQty90-04'!H23</f>
        <v>7.206261266674679</v>
      </c>
      <c r="I23" s="110">
        <f>'FValue90-04'!I23/'FQty90-04'!I23</f>
        <v>6.50597173015815</v>
      </c>
      <c r="J23" s="110">
        <f>'FValue90-04'!J23/'FQty90-04'!J23</f>
        <v>5.545408786580191</v>
      </c>
      <c r="K23" s="110">
        <f>'FValue90-04'!K23/'FQty90-04'!K23</f>
        <v>5.686549249373656</v>
      </c>
      <c r="L23" s="110">
        <f>'FValue90-04'!L23/'FQty90-04'!L23</f>
        <v>6.291577567165624</v>
      </c>
      <c r="M23" s="110">
        <f>'FValue90-04'!M23/'FQty90-04'!M23</f>
        <v>6.22688730093462</v>
      </c>
      <c r="N23" s="110">
        <f>'FValue90-04'!N23/'FQty90-04'!N23</f>
        <v>6.248279630829015</v>
      </c>
      <c r="O23" s="110">
        <f>'FValue90-04'!O23/'FQty90-04'!O23</f>
        <v>5.935474809563939</v>
      </c>
      <c r="P23" s="110">
        <f>'FValue90-04'!P23/'FQty90-04'!P23</f>
        <v>4.23964049604632</v>
      </c>
    </row>
    <row r="24" spans="1:16" ht="11.25">
      <c r="A24" s="65" t="s">
        <v>242</v>
      </c>
      <c r="B24" s="110">
        <f>'FValue90-04'!B24/'FQty90-04'!B24</f>
        <v>13.965563648275667</v>
      </c>
      <c r="C24" s="110">
        <f>'FValue90-04'!C24/'FQty90-04'!C24</f>
        <v>13.186991349966661</v>
      </c>
      <c r="D24" s="110">
        <f>'FValue90-04'!D24/'FQty90-04'!D24</f>
        <v>11.938051063219415</v>
      </c>
      <c r="E24" s="110">
        <f>'FValue90-04'!E24/'FQty90-04'!E24</f>
        <v>13.234893207410098</v>
      </c>
      <c r="F24" s="110">
        <f>'FValue90-04'!F24/'FQty90-04'!F24</f>
        <v>7.368419576496983</v>
      </c>
      <c r="G24" s="110">
        <f>'FValue90-04'!G24/'FQty90-04'!G24</f>
        <v>12.99839514978602</v>
      </c>
      <c r="H24" s="110">
        <f>'FValue90-04'!H24/'FQty90-04'!H24</f>
        <v>13.174806932887915</v>
      </c>
      <c r="I24" s="110">
        <f>'FValue90-04'!I24/'FQty90-04'!I24</f>
        <v>12.555625850124947</v>
      </c>
      <c r="J24" s="110">
        <f>'FValue90-04'!J24/'FQty90-04'!J24</f>
        <v>10.174290044545192</v>
      </c>
      <c r="K24" s="110">
        <f>'FValue90-04'!K24/'FQty90-04'!K24</f>
        <v>8.129119104212606</v>
      </c>
      <c r="L24" s="110">
        <f>'FValue90-04'!L24/'FQty90-04'!L24</f>
        <v>9.653700870329596</v>
      </c>
      <c r="M24" s="110">
        <f>'FValue90-04'!M24/'FQty90-04'!M24</f>
        <v>7.610087891602925</v>
      </c>
      <c r="N24" s="110">
        <f>'FValue90-04'!N24/'FQty90-04'!N24</f>
        <v>7.117776664310082</v>
      </c>
      <c r="O24" s="110">
        <f>'FValue90-04'!O24/'FQty90-04'!O24</f>
        <v>9.37843386117192</v>
      </c>
      <c r="P24" s="110">
        <f>'FValue90-04'!P24/'FQty90-04'!P24</f>
        <v>8.839048996989012</v>
      </c>
    </row>
    <row r="25" spans="1:16" ht="11.25">
      <c r="A25" s="65" t="s">
        <v>241</v>
      </c>
      <c r="B25" s="110" t="e">
        <f>'FValue90-04'!B25/'FQty90-04'!B25</f>
        <v>#DIV/0!</v>
      </c>
      <c r="C25" s="110" t="e">
        <f>'FValue90-04'!C25/'FQty90-04'!C25</f>
        <v>#DIV/0!</v>
      </c>
      <c r="D25" s="110" t="e">
        <f>'FValue90-04'!D25/'FQty90-04'!D25</f>
        <v>#DIV/0!</v>
      </c>
      <c r="E25" s="110" t="e">
        <f>'FValue90-04'!E25/'FQty90-04'!E25</f>
        <v>#DIV/0!</v>
      </c>
      <c r="F25" s="110" t="e">
        <f>'FValue90-04'!F25/'FQty90-04'!F25</f>
        <v>#DIV/0!</v>
      </c>
      <c r="G25" s="110" t="e">
        <f>'FValue90-04'!G25/'FQty90-04'!G25</f>
        <v>#DIV/0!</v>
      </c>
      <c r="H25" s="110" t="e">
        <f>'FValue90-04'!H25/'FQty90-04'!H25</f>
        <v>#DIV/0!</v>
      </c>
      <c r="I25" s="110" t="e">
        <f>'FValue90-04'!I25/'FQty90-04'!I25</f>
        <v>#DIV/0!</v>
      </c>
      <c r="J25" s="110" t="e">
        <f>'FValue90-04'!J25/'FQty90-04'!J25</f>
        <v>#DIV/0!</v>
      </c>
      <c r="K25" s="110" t="e">
        <f>'FValue90-04'!K25/'FQty90-04'!K25</f>
        <v>#DIV/0!</v>
      </c>
      <c r="L25" s="110" t="e">
        <f>'FValue90-04'!L25/'FQty90-04'!L25</f>
        <v>#DIV/0!</v>
      </c>
      <c r="M25" s="110" t="e">
        <f>'FValue90-04'!M25/'FQty90-04'!M25</f>
        <v>#DIV/0!</v>
      </c>
      <c r="N25" s="110" t="e">
        <f>'FValue90-04'!N25/'FQty90-04'!N25</f>
        <v>#DIV/0!</v>
      </c>
      <c r="O25" s="110" t="e">
        <f>'FValue90-04'!O25/'FQty90-04'!O25</f>
        <v>#DIV/0!</v>
      </c>
      <c r="P25" s="110">
        <f>'FValue90-04'!P25/'FQty90-04'!P25</f>
        <v>0</v>
      </c>
    </row>
    <row r="26" spans="1:16" ht="11.25">
      <c r="A26" s="65" t="s">
        <v>240</v>
      </c>
      <c r="B26" s="110">
        <f>'FValue90-04'!B26/'FQty90-04'!B26</f>
        <v>3.82360861526706</v>
      </c>
      <c r="C26" s="110">
        <f>'FValue90-04'!C26/'FQty90-04'!C26</f>
        <v>4.205224778576327</v>
      </c>
      <c r="D26" s="110">
        <f>'FValue90-04'!D26/'FQty90-04'!D26</f>
        <v>4.337820035352581</v>
      </c>
      <c r="E26" s="110">
        <f>'FValue90-04'!E26/'FQty90-04'!E26</f>
        <v>4.176596043493993</v>
      </c>
      <c r="F26" s="110">
        <f>'FValue90-04'!F26/'FQty90-04'!F26</f>
        <v>4.227414497353545</v>
      </c>
      <c r="G26" s="110">
        <f>'FValue90-04'!G26/'FQty90-04'!G26</f>
        <v>4.965879506969244</v>
      </c>
      <c r="H26" s="110">
        <f>'FValue90-04'!H26/'FQty90-04'!H26</f>
        <v>6.136942776347981</v>
      </c>
      <c r="I26" s="110">
        <f>'FValue90-04'!I26/'FQty90-04'!I26</f>
        <v>6.2119425042173795</v>
      </c>
      <c r="J26" s="110">
        <f>'FValue90-04'!J26/'FQty90-04'!J26</f>
        <v>5.711971701605496</v>
      </c>
      <c r="K26" s="110">
        <f>'FValue90-04'!K26/'FQty90-04'!K26</f>
        <v>6.090754561290914</v>
      </c>
      <c r="L26" s="110">
        <f>'FValue90-04'!L26/'FQty90-04'!L26</f>
        <v>5.4462534986005595</v>
      </c>
      <c r="M26" s="110">
        <f>'FValue90-04'!M26/'FQty90-04'!M26</f>
        <v>3.789802147490052</v>
      </c>
      <c r="N26" s="110">
        <f>'FValue90-04'!N26/'FQty90-04'!N26</f>
        <v>4.038568418481082</v>
      </c>
      <c r="O26" s="110">
        <f>'FValue90-04'!O26/'FQty90-04'!O26</f>
        <v>4.161075488647275</v>
      </c>
      <c r="P26" s="110" t="e">
        <f>'FValue90-04'!P26/'FQty90-04'!P26</f>
        <v>#DIV/0!</v>
      </c>
    </row>
    <row r="27" spans="1:16" ht="11.25">
      <c r="A27" s="65" t="s">
        <v>239</v>
      </c>
      <c r="B27" s="110">
        <f>'FValue90-04'!B27/'FQty90-04'!B27</f>
        <v>4.421750436607243</v>
      </c>
      <c r="C27" s="110">
        <f>'FValue90-04'!C27/'FQty90-04'!C27</f>
        <v>4.745191475228352</v>
      </c>
      <c r="D27" s="110">
        <f>'FValue90-04'!D27/'FQty90-04'!D27</f>
        <v>4.8333827958894435</v>
      </c>
      <c r="E27" s="110">
        <f>'FValue90-04'!E27/'FQty90-04'!E27</f>
        <v>4.471691429485977</v>
      </c>
      <c r="F27" s="110">
        <f>'FValue90-04'!F27/'FQty90-04'!F27</f>
        <v>5.159830914243992</v>
      </c>
      <c r="G27" s="110">
        <f>'FValue90-04'!G27/'FQty90-04'!G27</f>
        <v>5.797418630751964</v>
      </c>
      <c r="H27" s="110">
        <f>'FValue90-04'!H27/'FQty90-04'!H27</f>
        <v>6.012916055681658</v>
      </c>
      <c r="I27" s="110">
        <f>'FValue90-04'!I27/'FQty90-04'!I27</f>
        <v>6.134801614691179</v>
      </c>
      <c r="J27" s="110" t="e">
        <f>'FValue90-04'!J27/'FQty90-04'!J27</f>
        <v>#DIV/0!</v>
      </c>
      <c r="K27" s="110" t="e">
        <f>'FValue90-04'!K27/'FQty90-04'!K27</f>
        <v>#DIV/0!</v>
      </c>
      <c r="L27" s="110" t="e">
        <f>'FValue90-04'!L27/'FQty90-04'!L27</f>
        <v>#DIV/0!</v>
      </c>
      <c r="M27" s="110" t="e">
        <f>'FValue90-04'!M27/'FQty90-04'!M27</f>
        <v>#DIV/0!</v>
      </c>
      <c r="N27" s="110" t="e">
        <f>'FValue90-04'!N27/'FQty90-04'!N27</f>
        <v>#DIV/0!</v>
      </c>
      <c r="O27" s="110" t="e">
        <f>'FValue90-04'!O27/'FQty90-04'!O27</f>
        <v>#DIV/0!</v>
      </c>
      <c r="P27" s="110" t="e">
        <f>'FValue90-04'!P27/'FQty90-04'!P27</f>
        <v>#DIV/0!</v>
      </c>
    </row>
    <row r="28" spans="1:16" ht="11.25">
      <c r="A28" s="65" t="s">
        <v>238</v>
      </c>
      <c r="B28" s="110">
        <f>'FValue90-04'!B28/'FQty90-04'!B28</f>
        <v>0.8498734245394807</v>
      </c>
      <c r="C28" s="110">
        <f>'FValue90-04'!C28/'FQty90-04'!C28</f>
        <v>0.6940621249884612</v>
      </c>
      <c r="D28" s="110">
        <f>'FValue90-04'!D28/'FQty90-04'!D28</f>
        <v>0.7963428639315696</v>
      </c>
      <c r="E28" s="110">
        <f>'FValue90-04'!E28/'FQty90-04'!E28</f>
        <v>0.7018924417488772</v>
      </c>
      <c r="F28" s="110">
        <f>'FValue90-04'!F28/'FQty90-04'!F28</f>
        <v>0.6363506146743061</v>
      </c>
      <c r="G28" s="110">
        <f>'FValue90-04'!G28/'FQty90-04'!G28</f>
        <v>0.6856441341210773</v>
      </c>
      <c r="H28" s="110">
        <f>'FValue90-04'!H28/'FQty90-04'!H28</f>
        <v>0.8563397129186603</v>
      </c>
      <c r="I28" s="110">
        <f>'FValue90-04'!I28/'FQty90-04'!I28</f>
        <v>0.7447537473233404</v>
      </c>
      <c r="J28" s="110">
        <f>'FValue90-04'!J28/'FQty90-04'!J28</f>
        <v>0.8816685801760428</v>
      </c>
      <c r="K28" s="110">
        <f>'FValue90-04'!K28/'FQty90-04'!K28</f>
        <v>0.880731548007838</v>
      </c>
      <c r="L28" s="110">
        <f>'FValue90-04'!L28/'FQty90-04'!L28</f>
        <v>0.8818342151675485</v>
      </c>
      <c r="M28" s="110">
        <f>'FValue90-04'!M28/'FQty90-04'!M28</f>
        <v>1.1023281596452328</v>
      </c>
      <c r="N28" s="110">
        <f>'FValue90-04'!N28/'FQty90-04'!N28</f>
        <v>1.1900839793281652</v>
      </c>
      <c r="O28" s="110">
        <f>'FValue90-04'!O28/'FQty90-04'!O28</f>
        <v>1.212378640776699</v>
      </c>
      <c r="P28" s="110" t="e">
        <f>'FValue90-04'!P28/'FQty90-04'!P28</f>
        <v>#DIV/0!</v>
      </c>
    </row>
    <row r="29" spans="1:16" ht="11.25">
      <c r="A29" s="65" t="s">
        <v>187</v>
      </c>
      <c r="B29" s="110">
        <f>'FValue90-04'!B29/'FQty90-04'!B29</f>
        <v>0.1578206496511329</v>
      </c>
      <c r="C29" s="110">
        <f>'FValue90-04'!C29/'FQty90-04'!C29</f>
        <v>0.14430298236426947</v>
      </c>
      <c r="D29" s="110">
        <f>'FValue90-04'!D29/'FQty90-04'!D29</f>
        <v>0.15640506884031155</v>
      </c>
      <c r="E29" s="110">
        <f>'FValue90-04'!E29/'FQty90-04'!E29</f>
        <v>0.3979995723038352</v>
      </c>
      <c r="F29" s="110">
        <f>'FValue90-04'!F29/'FQty90-04'!F29</f>
        <v>0.276938770163868</v>
      </c>
      <c r="G29" s="110">
        <f>'FValue90-04'!G29/'FQty90-04'!G29</f>
        <v>0.32513144845910597</v>
      </c>
      <c r="H29" s="110">
        <f>'FValue90-04'!H29/'FQty90-04'!H29</f>
        <v>0.19700570741504164</v>
      </c>
      <c r="I29" s="110">
        <f>'FValue90-04'!I29/'FQty90-04'!I29</f>
        <v>0.29572078017960773</v>
      </c>
      <c r="J29" s="110">
        <f>'FValue90-04'!J29/'FQty90-04'!J29</f>
        <v>0.2460579593602678</v>
      </c>
      <c r="K29" s="110">
        <f>'FValue90-04'!K29/'FQty90-04'!K29</f>
        <v>0.17633032311548616</v>
      </c>
      <c r="L29" s="110">
        <f>'FValue90-04'!L29/'FQty90-04'!L29</f>
        <v>0.17071443675170303</v>
      </c>
      <c r="M29" s="110">
        <f>'FValue90-04'!M29/'FQty90-04'!M29</f>
        <v>0.15046468464356375</v>
      </c>
      <c r="N29" s="110">
        <f>'FValue90-04'!N29/'FQty90-04'!N29</f>
        <v>0.1285051245332719</v>
      </c>
      <c r="O29" s="110">
        <f>'FValue90-04'!O29/'FQty90-04'!O29</f>
        <v>0.13284773635143593</v>
      </c>
      <c r="P29" s="110">
        <f>'FValue90-04'!P29/'FQty90-04'!P29</f>
        <v>0.13448120849038558</v>
      </c>
    </row>
    <row r="30" spans="1:16" ht="11.25">
      <c r="A30" s="65" t="s">
        <v>228</v>
      </c>
      <c r="B30" s="110">
        <f>'FValue90-04'!B30/'FQty90-04'!B30</f>
        <v>1.4460655328556054</v>
      </c>
      <c r="C30" s="110">
        <f>'FValue90-04'!C30/'FQty90-04'!C30</f>
        <v>1.4433133027154375</v>
      </c>
      <c r="D30" s="110">
        <f>'FValue90-04'!D30/'FQty90-04'!D30</f>
        <v>1.577133913862049</v>
      </c>
      <c r="E30" s="110">
        <f>'FValue90-04'!E30/'FQty90-04'!E30</f>
        <v>1.4508382236319448</v>
      </c>
      <c r="F30" s="110">
        <f>'FValue90-04'!F30/'FQty90-04'!F30</f>
        <v>0.7246060266130289</v>
      </c>
      <c r="G30" s="110">
        <f>'FValue90-04'!G30/'FQty90-04'!G30</f>
        <v>1.4788956792619645</v>
      </c>
      <c r="H30" s="110">
        <f>'FValue90-04'!H30/'FQty90-04'!H30</f>
        <v>1.490163882661512</v>
      </c>
      <c r="I30" s="110">
        <f>'FValue90-04'!I30/'FQty90-04'!I30</f>
        <v>2.0138936170212562</v>
      </c>
      <c r="J30" s="110">
        <f>'FValue90-04'!J30/'FQty90-04'!J30</f>
        <v>1.1927042792868752</v>
      </c>
      <c r="K30" s="110">
        <f>'FValue90-04'!K30/'FQty90-04'!K30</f>
        <v>1.4975398036404495</v>
      </c>
      <c r="L30" s="110">
        <f>'FValue90-04'!L30/'FQty90-04'!L30</f>
        <v>1.3785086919129121</v>
      </c>
      <c r="M30" s="110">
        <f>'FValue90-04'!M30/'FQty90-04'!M30</f>
        <v>1.3387230115548525</v>
      </c>
      <c r="N30" s="110">
        <f>'FValue90-04'!N30/'FQty90-04'!N30</f>
        <v>1.381278018387661</v>
      </c>
      <c r="O30" s="110">
        <f>'FValue90-04'!O30/'FQty90-04'!O30</f>
        <v>1.499212701745435</v>
      </c>
      <c r="P30" s="110">
        <f>'FValue90-04'!P30/'FQty90-04'!P30</f>
        <v>1.0149149585684587</v>
      </c>
    </row>
    <row r="31" spans="1:16" ht="12" thickBot="1">
      <c r="A31" s="77" t="s">
        <v>17</v>
      </c>
      <c r="B31" s="112">
        <f>'FValue90-04'!B31/'FQty90-04'!B31</f>
        <v>0.1866106550201641</v>
      </c>
      <c r="C31" s="112">
        <f>'FValue90-04'!C31/'FQty90-04'!C31</f>
        <v>0.19516780745293505</v>
      </c>
      <c r="D31" s="112">
        <f>'FValue90-04'!D31/'FQty90-04'!D31</f>
        <v>0.18377226436444413</v>
      </c>
      <c r="E31" s="112">
        <f>'FValue90-04'!E31/'FQty90-04'!E31</f>
        <v>0.3296033348351372</v>
      </c>
      <c r="F31" s="112">
        <f>'FValue90-04'!F31/'FQty90-04'!F31</f>
        <v>0.27215557556532655</v>
      </c>
      <c r="G31" s="112">
        <f>'FValue90-04'!G31/'FQty90-04'!G31</f>
        <v>0.23665733940365966</v>
      </c>
      <c r="H31" s="112">
        <f>'FValue90-04'!H31/'FQty90-04'!H31</f>
        <v>0.25003059328560867</v>
      </c>
      <c r="I31" s="112">
        <f>'FValue90-04'!I31/'FQty90-04'!I31</f>
        <v>0.2669705117015359</v>
      </c>
      <c r="J31" s="112">
        <f>'FValue90-04'!J31/'FQty90-04'!J31</f>
        <v>0.2493031256610357</v>
      </c>
      <c r="K31" s="112">
        <f>'FValue90-04'!K31/'FQty90-04'!K31</f>
        <v>0.23493268311544951</v>
      </c>
      <c r="L31" s="112">
        <f>'FValue90-04'!L31/'FQty90-04'!L31</f>
        <v>0.2770759776251469</v>
      </c>
      <c r="M31" s="112">
        <f>'FValue90-04'!M31/'FQty90-04'!M31</f>
        <v>0.20798039811315583</v>
      </c>
      <c r="N31" s="112">
        <f>'FValue90-04'!N31/'FQty90-04'!N31</f>
        <v>0.23493073392437994</v>
      </c>
      <c r="O31" s="112">
        <f>'FValue90-04'!O31/'FQty90-04'!O31</f>
        <v>0.22150144136871627</v>
      </c>
      <c r="P31" s="112">
        <f>'FValue90-04'!P31/'FQty90-04'!P31</f>
        <v>0.20038049851851722</v>
      </c>
    </row>
    <row r="32" spans="1:16" ht="12" thickTop="1">
      <c r="A32" s="80" t="s">
        <v>237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1.25">
      <c r="A33" s="65" t="s">
        <v>236</v>
      </c>
      <c r="B33" s="110">
        <f>'FValue90-04'!B33/'FQty90-04'!B33</f>
        <v>0.433539358422255</v>
      </c>
      <c r="C33" s="110">
        <f>'FValue90-04'!C33/'FQty90-04'!C33</f>
        <v>0.4353863962189088</v>
      </c>
      <c r="D33" s="110">
        <f>'FValue90-04'!D33/'FQty90-04'!D33</f>
        <v>0.4317582117078364</v>
      </c>
      <c r="E33" s="110">
        <f>'FValue90-04'!E33/'FQty90-04'!E33</f>
        <v>0.75277384720803</v>
      </c>
      <c r="F33" s="110">
        <f>'FValue90-04'!F33/'FQty90-04'!F33</f>
        <v>1.2901042470739945</v>
      </c>
      <c r="G33" s="110">
        <f>'FValue90-04'!G33/'FQty90-04'!G33</f>
        <v>1.1443244382165487</v>
      </c>
      <c r="H33" s="110">
        <f>'FValue90-04'!H33/'FQty90-04'!H33</f>
        <v>1.0883097361773613</v>
      </c>
      <c r="I33" s="110">
        <f>'FValue90-04'!I33/'FQty90-04'!I33</f>
        <v>0.7817088823854396</v>
      </c>
      <c r="J33" s="110">
        <f>'FValue90-04'!J33/'FQty90-04'!J33</f>
        <v>0.7911908225829292</v>
      </c>
      <c r="K33" s="110">
        <f>'FValue90-04'!K33/'FQty90-04'!K33</f>
        <v>0.7912549104628896</v>
      </c>
      <c r="L33" s="110">
        <f>'FValue90-04'!L33/'FQty90-04'!L33</f>
        <v>0.7724034953723802</v>
      </c>
      <c r="M33" s="110">
        <f>'FValue90-04'!M33/'FQty90-04'!M33</f>
        <v>0.8186987432736769</v>
      </c>
      <c r="N33" s="110">
        <f>'FValue90-04'!N33/'FQty90-04'!N33</f>
        <v>0.7725314610172063</v>
      </c>
      <c r="O33" s="110">
        <f>'FValue90-04'!O33/'FQty90-04'!O33</f>
        <v>0.750547895878525</v>
      </c>
      <c r="P33" s="110">
        <f>'FValue90-04'!P33/'FQty90-04'!P33</f>
        <v>0.7486112169163961</v>
      </c>
    </row>
    <row r="34" spans="1:16" ht="11.25">
      <c r="A34" s="65" t="s">
        <v>235</v>
      </c>
      <c r="B34" s="110">
        <f>'FValue90-04'!B34/'FQty90-04'!B34</f>
        <v>1.6878021978021978</v>
      </c>
      <c r="C34" s="110" t="e">
        <f>'FValue90-04'!C34/'FQty90-04'!C34</f>
        <v>#DIV/0!</v>
      </c>
      <c r="D34" s="110" t="e">
        <f>'FValue90-04'!D34/'FQty90-04'!D34</f>
        <v>#DIV/0!</v>
      </c>
      <c r="E34" s="110" t="e">
        <f>'FValue90-04'!E34/'FQty90-04'!E34</f>
        <v>#DIV/0!</v>
      </c>
      <c r="F34" s="110" t="e">
        <f>'FValue90-04'!F34/'FQty90-04'!F34</f>
        <v>#DIV/0!</v>
      </c>
      <c r="G34" s="110" t="e">
        <f>'FValue90-04'!G34/'FQty90-04'!G34</f>
        <v>#DIV/0!</v>
      </c>
      <c r="H34" s="110" t="e">
        <f>'FValue90-04'!H34/'FQty90-04'!H34</f>
        <v>#DIV/0!</v>
      </c>
      <c r="I34" s="110" t="e">
        <f>'FValue90-04'!I34/'FQty90-04'!I34</f>
        <v>#DIV/0!</v>
      </c>
      <c r="J34" s="110" t="e">
        <f>'FValue90-04'!J34/'FQty90-04'!J34</f>
        <v>#DIV/0!</v>
      </c>
      <c r="K34" s="110" t="e">
        <f>'FValue90-04'!K34/'FQty90-04'!K34</f>
        <v>#DIV/0!</v>
      </c>
      <c r="L34" s="110" t="e">
        <f>'FValue90-04'!L34/'FQty90-04'!L34</f>
        <v>#DIV/0!</v>
      </c>
      <c r="M34" s="110" t="e">
        <f>'FValue90-04'!M34/'FQty90-04'!M34</f>
        <v>#DIV/0!</v>
      </c>
      <c r="N34" s="110" t="e">
        <f>'FValue90-04'!N34/'FQty90-04'!N34</f>
        <v>#DIV/0!</v>
      </c>
      <c r="O34" s="110" t="e">
        <f>'FValue90-04'!O34/'FQty90-04'!O34</f>
        <v>#DIV/0!</v>
      </c>
      <c r="P34" s="110" t="e">
        <f>'FValue90-04'!P34/'FQty90-04'!P34</f>
        <v>#DIV/0!</v>
      </c>
    </row>
    <row r="35" spans="1:16" ht="11.25">
      <c r="A35" s="65" t="s">
        <v>234</v>
      </c>
      <c r="B35" s="110">
        <f>'FValue90-04'!B35/'FQty90-04'!B35</f>
        <v>0.6502490545104569</v>
      </c>
      <c r="C35" s="110">
        <f>'FValue90-04'!C35/'FQty90-04'!C35</f>
        <v>0.7556498120855301</v>
      </c>
      <c r="D35" s="110">
        <f>'FValue90-04'!D35/'FQty90-04'!D35</f>
        <v>0.6885647292646109</v>
      </c>
      <c r="E35" s="110">
        <f>'FValue90-04'!E35/'FQty90-04'!E35</f>
        <v>1.3462348952616479</v>
      </c>
      <c r="F35" s="110">
        <f>'FValue90-04'!F35/'FQty90-04'!F35</f>
        <v>1.702100439896935</v>
      </c>
      <c r="G35" s="110">
        <f>'FValue90-04'!G35/'FQty90-04'!G35</f>
        <v>1.3769193920671765</v>
      </c>
      <c r="H35" s="110">
        <f>'FValue90-04'!H35/'FQty90-04'!H35</f>
        <v>1.4901007673410465</v>
      </c>
      <c r="I35" s="110">
        <f>'FValue90-04'!I35/'FQty90-04'!I35</f>
        <v>1.57410813709659</v>
      </c>
      <c r="J35" s="110">
        <f>'FValue90-04'!J35/'FQty90-04'!J35</f>
        <v>1.6210146213128092</v>
      </c>
      <c r="K35" s="110">
        <f>'FValue90-04'!K35/'FQty90-04'!K35</f>
        <v>1.5023127958992073</v>
      </c>
      <c r="L35" s="110">
        <f>'FValue90-04'!L35/'FQty90-04'!L35</f>
        <v>1.4674608539683498</v>
      </c>
      <c r="M35" s="110">
        <f>'FValue90-04'!M35/'FQty90-04'!M35</f>
        <v>1.4548978982223548</v>
      </c>
      <c r="N35" s="110">
        <f>'FValue90-04'!N35/'FQty90-04'!N35</f>
        <v>1.026360980740207</v>
      </c>
      <c r="O35" s="110">
        <f>'FValue90-04'!O35/'FQty90-04'!O35</f>
        <v>1.1580469128339135</v>
      </c>
      <c r="P35" s="110">
        <f>'FValue90-04'!P35/'FQty90-04'!P35</f>
        <v>1.3880481734771877</v>
      </c>
    </row>
    <row r="36" spans="1:16" ht="11.25">
      <c r="A36" s="65" t="s">
        <v>190</v>
      </c>
      <c r="B36" s="110">
        <f>'FValue90-04'!B36/'FQty90-04'!B36</f>
        <v>0.24410559820595015</v>
      </c>
      <c r="C36" s="110">
        <f>'FValue90-04'!C36/'FQty90-04'!C36</f>
        <v>0.30143225959466524</v>
      </c>
      <c r="D36" s="110">
        <f>'FValue90-04'!D36/'FQty90-04'!D36</f>
        <v>0.3018778634877375</v>
      </c>
      <c r="E36" s="110">
        <f>'FValue90-04'!E36/'FQty90-04'!E36</f>
        <v>0.3381638697283338</v>
      </c>
      <c r="F36" s="110">
        <f>'FValue90-04'!F36/'FQty90-04'!F36</f>
        <v>0.3835488286313087</v>
      </c>
      <c r="G36" s="110">
        <f>'FValue90-04'!G36/'FQty90-04'!G36</f>
        <v>0.3362967440697045</v>
      </c>
      <c r="H36" s="110">
        <f>'FValue90-04'!H36/'FQty90-04'!H36</f>
        <v>0.5053694714320027</v>
      </c>
      <c r="I36" s="110">
        <f>'FValue90-04'!I36/'FQty90-04'!I36</f>
        <v>0.257907603840221</v>
      </c>
      <c r="J36" s="110">
        <f>'FValue90-04'!J36/'FQty90-04'!J36</f>
        <v>0.34720684782863254</v>
      </c>
      <c r="K36" s="110">
        <f>'FValue90-04'!K36/'FQty90-04'!K36</f>
        <v>0.3839164722870154</v>
      </c>
      <c r="L36" s="110">
        <f>'FValue90-04'!L36/'FQty90-04'!L36</f>
        <v>0.4045624020331451</v>
      </c>
      <c r="M36" s="110">
        <f>'FValue90-04'!M36/'FQty90-04'!M36</f>
        <v>0.3855688061101434</v>
      </c>
      <c r="N36" s="110">
        <f>'FValue90-04'!N36/'FQty90-04'!N36</f>
        <v>0.4197546549835706</v>
      </c>
      <c r="O36" s="110">
        <f>'FValue90-04'!O36/'FQty90-04'!O36</f>
        <v>0.5144695067161257</v>
      </c>
      <c r="P36" s="110" t="e">
        <f>'FValue90-04'!P36/'FQty90-04'!P36</f>
        <v>#DIV/0!</v>
      </c>
    </row>
    <row r="37" spans="1:16" ht="11.25">
      <c r="A37" s="65" t="s">
        <v>233</v>
      </c>
      <c r="B37" s="110">
        <f>'FValue90-04'!B37/'FQty90-04'!B37</f>
        <v>0.8922349006075746</v>
      </c>
      <c r="C37" s="110">
        <f>'FValue90-04'!C37/'FQty90-04'!C37</f>
        <v>0.8820219669596794</v>
      </c>
      <c r="D37" s="110">
        <f>'FValue90-04'!D37/'FQty90-04'!D37</f>
        <v>0.8737635283432984</v>
      </c>
      <c r="E37" s="110">
        <f>'FValue90-04'!E37/'FQty90-04'!E37</f>
        <v>0.8816351545981062</v>
      </c>
      <c r="F37" s="110">
        <f>'FValue90-04'!F37/'FQty90-04'!F37</f>
        <v>0.8815774323546344</v>
      </c>
      <c r="G37" s="110">
        <f>'FValue90-04'!G37/'FQty90-04'!G37</f>
        <v>0.9947804819852065</v>
      </c>
      <c r="H37" s="110" t="e">
        <f>'FValue90-04'!H37/'FQty90-04'!H37</f>
        <v>#DIV/0!</v>
      </c>
      <c r="I37" s="110" t="e">
        <f>'FValue90-04'!I37/'FQty90-04'!I37</f>
        <v>#DIV/0!</v>
      </c>
      <c r="J37" s="110" t="e">
        <f>'FValue90-04'!J37/'FQty90-04'!J37</f>
        <v>#DIV/0!</v>
      </c>
      <c r="K37" s="110" t="e">
        <f>'FValue90-04'!K37/'FQty90-04'!K37</f>
        <v>#DIV/0!</v>
      </c>
      <c r="L37" s="110" t="e">
        <f>'FValue90-04'!L37/'FQty90-04'!L37</f>
        <v>#DIV/0!</v>
      </c>
      <c r="M37" s="110" t="e">
        <f>'FValue90-04'!M37/'FQty90-04'!M37</f>
        <v>#DIV/0!</v>
      </c>
      <c r="N37" s="110" t="e">
        <f>'FValue90-04'!N37/'FQty90-04'!N37</f>
        <v>#DIV/0!</v>
      </c>
      <c r="O37" s="110" t="e">
        <f>'FValue90-04'!O37/'FQty90-04'!O37</f>
        <v>#DIV/0!</v>
      </c>
      <c r="P37" s="110" t="e">
        <f>'FValue90-04'!P37/'FQty90-04'!P37</f>
        <v>#DIV/0!</v>
      </c>
    </row>
    <row r="38" spans="1:16" ht="11.25">
      <c r="A38" s="65" t="s">
        <v>232</v>
      </c>
      <c r="B38" s="110">
        <f>'FValue90-04'!B38/'FQty90-04'!B38</f>
        <v>4.347789223598603</v>
      </c>
      <c r="C38" s="110">
        <f>'FValue90-04'!C38/'FQty90-04'!C38</f>
        <v>5.184757461127414</v>
      </c>
      <c r="D38" s="110">
        <f>'FValue90-04'!D38/'FQty90-04'!D38</f>
        <v>6.606877999433878</v>
      </c>
      <c r="E38" s="110">
        <f>'FValue90-04'!E38/'FQty90-04'!E38</f>
        <v>6.991686992524572</v>
      </c>
      <c r="F38" s="110">
        <f>'FValue90-04'!F38/'FQty90-04'!F38</f>
        <v>7.869772343700886</v>
      </c>
      <c r="G38" s="110">
        <f>'FValue90-04'!G38/'FQty90-04'!G38</f>
        <v>9.666045704395232</v>
      </c>
      <c r="H38" s="110">
        <f>'FValue90-04'!H38/'FQty90-04'!H38</f>
        <v>8.94412433292196</v>
      </c>
      <c r="I38" s="110">
        <f>'FValue90-04'!I38/'FQty90-04'!I38</f>
        <v>10.396172777328108</v>
      </c>
      <c r="J38" s="110">
        <f>'FValue90-04'!J38/'FQty90-04'!J38</f>
        <v>9.41546723041281</v>
      </c>
      <c r="K38" s="110">
        <f>'FValue90-04'!K38/'FQty90-04'!K38</f>
        <v>9.994563147929945</v>
      </c>
      <c r="L38" s="110">
        <f>'FValue90-04'!L38/'FQty90-04'!L38</f>
        <v>10.963192671170994</v>
      </c>
      <c r="M38" s="110">
        <f>'FValue90-04'!M38/'FQty90-04'!M38</f>
        <v>12.119611762021663</v>
      </c>
      <c r="N38" s="110">
        <f>'FValue90-04'!N38/'FQty90-04'!N38</f>
        <v>11.412130249969387</v>
      </c>
      <c r="O38" s="110">
        <f>'FValue90-04'!O38/'FQty90-04'!O38</f>
        <v>11.467571672123473</v>
      </c>
      <c r="P38" s="110">
        <f>'FValue90-04'!P38/'FQty90-04'!P38</f>
        <v>10.730380100431336</v>
      </c>
    </row>
    <row r="39" spans="1:16" ht="11.25">
      <c r="A39" s="65" t="s">
        <v>191</v>
      </c>
      <c r="B39" s="110">
        <f>'FValue90-04'!B39/'FQty90-04'!B39</f>
        <v>2.366780589613746</v>
      </c>
      <c r="C39" s="110">
        <f>'FValue90-04'!C39/'FQty90-04'!C39</f>
        <v>2.2576070551001357</v>
      </c>
      <c r="D39" s="110">
        <f>'FValue90-04'!D39/'FQty90-04'!D39</f>
        <v>2.3230139225915627</v>
      </c>
      <c r="E39" s="110">
        <f>'FValue90-04'!E39/'FQty90-04'!E39</f>
        <v>2.249253521148097</v>
      </c>
      <c r="F39" s="110">
        <f>'FValue90-04'!F39/'FQty90-04'!F39</f>
        <v>2.2939816699526516</v>
      </c>
      <c r="G39" s="110">
        <f>'FValue90-04'!G39/'FQty90-04'!G39</f>
        <v>2.7191873140589164</v>
      </c>
      <c r="H39" s="110">
        <f>'FValue90-04'!H39/'FQty90-04'!H39</f>
        <v>2.887674197470618</v>
      </c>
      <c r="I39" s="110">
        <f>'FValue90-04'!I39/'FQty90-04'!I39</f>
        <v>2.7630478754761896</v>
      </c>
      <c r="J39" s="110">
        <f>'FValue90-04'!J39/'FQty90-04'!J39</f>
        <v>2.654064929202032</v>
      </c>
      <c r="K39" s="110">
        <f>'FValue90-04'!K39/'FQty90-04'!K39</f>
        <v>2.5315548091546316</v>
      </c>
      <c r="L39" s="110">
        <f>'FValue90-04'!L39/'FQty90-04'!L39</f>
        <v>2.1924788736936076</v>
      </c>
      <c r="M39" s="110">
        <f>'FValue90-04'!M39/'FQty90-04'!M39</f>
        <v>2.2475269687275925</v>
      </c>
      <c r="N39" s="110">
        <f>'FValue90-04'!N39/'FQty90-04'!N39</f>
        <v>1.8279238201902996</v>
      </c>
      <c r="O39" s="110">
        <f>'FValue90-04'!O39/'FQty90-04'!O39</f>
        <v>1.6042544656124227</v>
      </c>
      <c r="P39" s="110">
        <f>'FValue90-04'!P39/'FQty90-04'!P39</f>
        <v>1.3212541890803569</v>
      </c>
    </row>
    <row r="40" spans="1:16" ht="11.25">
      <c r="A40" s="65" t="s">
        <v>231</v>
      </c>
      <c r="B40" s="110">
        <f>'FValue90-04'!B40/'FQty90-04'!B40</f>
        <v>1.1904375990121572</v>
      </c>
      <c r="C40" s="110">
        <f>'FValue90-04'!C40/'FQty90-04'!C40</f>
        <v>1.228176122504406</v>
      </c>
      <c r="D40" s="110">
        <f>'FValue90-04'!D40/'FQty90-04'!D40</f>
        <v>0.7890887239116704</v>
      </c>
      <c r="E40" s="110">
        <f>'FValue90-04'!E40/'FQty90-04'!E40</f>
        <v>1.3841974107047774</v>
      </c>
      <c r="F40" s="110">
        <f>'FValue90-04'!F40/'FQty90-04'!F40</f>
        <v>3.1224545476984416</v>
      </c>
      <c r="G40" s="110">
        <f>'FValue90-04'!G40/'FQty90-04'!G40</f>
        <v>5.44819436629595</v>
      </c>
      <c r="H40" s="110">
        <f>'FValue90-04'!H40/'FQty90-04'!H40</f>
        <v>2.55021319223809</v>
      </c>
      <c r="I40" s="110">
        <f>'FValue90-04'!I40/'FQty90-04'!I40</f>
        <v>2.0068956005827174</v>
      </c>
      <c r="J40" s="110">
        <f>'FValue90-04'!J40/'FQty90-04'!J40</f>
        <v>1.9406114114904178</v>
      </c>
      <c r="K40" s="110">
        <f>'FValue90-04'!K40/'FQty90-04'!K40</f>
        <v>3.417081909249257</v>
      </c>
      <c r="L40" s="110">
        <f>'FValue90-04'!L40/'FQty90-04'!L40</f>
        <v>4.827717966452737</v>
      </c>
      <c r="M40" s="110">
        <f>'FValue90-04'!M40/'FQty90-04'!M40</f>
        <v>3.858047739047342</v>
      </c>
      <c r="N40" s="110">
        <f>'FValue90-04'!N40/'FQty90-04'!N40</f>
        <v>3.8581457829259187</v>
      </c>
      <c r="O40" s="110">
        <f>'FValue90-04'!O40/'FQty90-04'!O40</f>
        <v>4.516830698494346</v>
      </c>
      <c r="P40" s="110">
        <f>'FValue90-04'!P40/'FQty90-04'!P40</f>
        <v>5.409746776015412</v>
      </c>
    </row>
    <row r="41" spans="1:16" ht="11.25">
      <c r="A41" s="65" t="s">
        <v>230</v>
      </c>
      <c r="B41" s="110" t="e">
        <f>'FValue90-04'!B41/'FQty90-04'!B41</f>
        <v>#DIV/0!</v>
      </c>
      <c r="C41" s="110" t="e">
        <f>'FValue90-04'!C41/'FQty90-04'!C41</f>
        <v>#DIV/0!</v>
      </c>
      <c r="D41" s="110" t="e">
        <f>'FValue90-04'!D41/'FQty90-04'!D41</f>
        <v>#DIV/0!</v>
      </c>
      <c r="E41" s="110" t="e">
        <f>'FValue90-04'!E41/'FQty90-04'!E41</f>
        <v>#DIV/0!</v>
      </c>
      <c r="F41" s="110">
        <f>'FValue90-04'!F41/'FQty90-04'!F41</f>
        <v>1.1025641025641026</v>
      </c>
      <c r="G41" s="110">
        <f>'FValue90-04'!G41/'FQty90-04'!G41</f>
        <v>1.043582290430215</v>
      </c>
      <c r="H41" s="110">
        <f>'FValue90-04'!H41/'FQty90-04'!H41</f>
        <v>1.0351735704275509</v>
      </c>
      <c r="I41" s="110">
        <f>'FValue90-04'!I41/'FQty90-04'!I41</f>
        <v>0.6730723769749026</v>
      </c>
      <c r="J41" s="110">
        <f>'FValue90-04'!J41/'FQty90-04'!J41</f>
        <v>0.6568644556049879</v>
      </c>
      <c r="K41" s="110">
        <f>'FValue90-04'!K41/'FQty90-04'!K41</f>
        <v>0.7425254446925148</v>
      </c>
      <c r="L41" s="110">
        <f>'FValue90-04'!L41/'FQty90-04'!L41</f>
        <v>0.8716347335770813</v>
      </c>
      <c r="M41" s="110">
        <f>'FValue90-04'!M41/'FQty90-04'!M41</f>
        <v>0.8001839111532266</v>
      </c>
      <c r="N41" s="110">
        <f>'FValue90-04'!N41/'FQty90-04'!N41</f>
        <v>0.7546150884851209</v>
      </c>
      <c r="O41" s="110">
        <f>'FValue90-04'!O41/'FQty90-04'!O41</f>
        <v>0.8134133857929996</v>
      </c>
      <c r="P41" s="110">
        <f>'FValue90-04'!P41/'FQty90-04'!P41</f>
        <v>0.9617292524430775</v>
      </c>
    </row>
    <row r="42" spans="1:16" ht="11.25">
      <c r="A42" s="65" t="s">
        <v>229</v>
      </c>
      <c r="B42" s="110" t="e">
        <f>'FValue90-04'!B42/'FQty90-04'!B42</f>
        <v>#DIV/0!</v>
      </c>
      <c r="C42" s="110" t="e">
        <f>'FValue90-04'!C42/'FQty90-04'!C42</f>
        <v>#DIV/0!</v>
      </c>
      <c r="D42" s="110" t="e">
        <f>'FValue90-04'!D42/'FQty90-04'!D42</f>
        <v>#DIV/0!</v>
      </c>
      <c r="E42" s="110">
        <f>'FValue90-04'!E42/'FQty90-04'!E42</f>
        <v>0.9940082544698279</v>
      </c>
      <c r="F42" s="110">
        <f>'FValue90-04'!F42/'FQty90-04'!F42</f>
        <v>0.9255377296893944</v>
      </c>
      <c r="G42" s="110">
        <f>'FValue90-04'!G42/'FQty90-04'!G42</f>
        <v>1.202912532157295</v>
      </c>
      <c r="H42" s="110">
        <f>'FValue90-04'!H42/'FQty90-04'!H42</f>
        <v>1.37877146722442</v>
      </c>
      <c r="I42" s="110">
        <f>'FValue90-04'!I42/'FQty90-04'!I42</f>
        <v>1.3361006257759498</v>
      </c>
      <c r="J42" s="110">
        <f>'FValue90-04'!J42/'FQty90-04'!J42</f>
        <v>1.2526088361616248</v>
      </c>
      <c r="K42" s="110">
        <f>'FValue90-04'!K42/'FQty90-04'!K42</f>
        <v>1.5625946459836582</v>
      </c>
      <c r="L42" s="110">
        <f>'FValue90-04'!L42/'FQty90-04'!L42</f>
        <v>1.8266413272801298</v>
      </c>
      <c r="M42" s="110">
        <f>'FValue90-04'!M42/'FQty90-04'!M42</f>
        <v>1.6743952826982584</v>
      </c>
      <c r="N42" s="110">
        <f>'FValue90-04'!N42/'FQty90-04'!N42</f>
        <v>1.7564380354189506</v>
      </c>
      <c r="O42" s="110">
        <f>'FValue90-04'!O42/'FQty90-04'!O42</f>
        <v>1.7378788014853463</v>
      </c>
      <c r="P42" s="110">
        <f>'FValue90-04'!P42/'FQty90-04'!P42</f>
        <v>1.7123244128110107</v>
      </c>
    </row>
    <row r="43" spans="1:16" ht="11.25">
      <c r="A43" s="65" t="s">
        <v>228</v>
      </c>
      <c r="B43" s="110">
        <f>'FValue90-04'!B43/'FQty90-04'!B43</f>
        <v>0.010399424952351128</v>
      </c>
      <c r="C43" s="110">
        <f>'FValue90-04'!C43/'FQty90-04'!C43</f>
        <v>0.29395669962551557</v>
      </c>
      <c r="D43" s="110">
        <f>'FValue90-04'!D43/'FQty90-04'!D43</f>
        <v>0.4396102127974179</v>
      </c>
      <c r="E43" s="110">
        <f>'FValue90-04'!E43/'FQty90-04'!E43</f>
        <v>0.7158288564801453</v>
      </c>
      <c r="F43" s="110">
        <f>'FValue90-04'!F43/'FQty90-04'!F43</f>
        <v>1.3219184582619155</v>
      </c>
      <c r="G43" s="110">
        <f>'FValue90-04'!G43/'FQty90-04'!G43</f>
        <v>0.3835434480961447</v>
      </c>
      <c r="H43" s="110">
        <f>'FValue90-04'!H43/'FQty90-04'!H43</f>
        <v>0.7511030761839428</v>
      </c>
      <c r="I43" s="110">
        <f>'FValue90-04'!I43/'FQty90-04'!I43</f>
        <v>0.5999984754008599</v>
      </c>
      <c r="J43" s="110">
        <f>'FValue90-04'!J43/'FQty90-04'!J43</f>
        <v>0.5802664448069601</v>
      </c>
      <c r="K43" s="110">
        <f>'FValue90-04'!K43/'FQty90-04'!K43</f>
        <v>0.5621913427622197</v>
      </c>
      <c r="L43" s="110">
        <f>'FValue90-04'!L43/'FQty90-04'!L43</f>
        <v>0.6973526702366944</v>
      </c>
      <c r="M43" s="110">
        <f>'FValue90-04'!M43/'FQty90-04'!M43</f>
        <v>0.6623577975841526</v>
      </c>
      <c r="N43" s="110">
        <f>'FValue90-04'!N43/'FQty90-04'!N43</f>
        <v>0.702373702504576</v>
      </c>
      <c r="O43" s="110">
        <f>'FValue90-04'!O43/'FQty90-04'!O43</f>
        <v>0.6786970237701365</v>
      </c>
      <c r="P43" s="110">
        <f>'FValue90-04'!P43/'FQty90-04'!P43</f>
        <v>0.5537296432517196</v>
      </c>
    </row>
    <row r="44" spans="1:16" ht="12" thickBot="1">
      <c r="A44" s="77" t="s">
        <v>227</v>
      </c>
      <c r="B44" s="112">
        <f>'FValue90-04'!B44/'FQty90-04'!B44</f>
        <v>1.6557968514163381</v>
      </c>
      <c r="C44" s="112">
        <f>'FValue90-04'!C44/'FQty90-04'!C44</f>
        <v>1.8159801563973483</v>
      </c>
      <c r="D44" s="112">
        <f>'FValue90-04'!D44/'FQty90-04'!D44</f>
        <v>1.6385896227382875</v>
      </c>
      <c r="E44" s="112">
        <f>'FValue90-04'!E44/'FQty90-04'!E44</f>
        <v>1.7660138548902904</v>
      </c>
      <c r="F44" s="112">
        <f>'FValue90-04'!F44/'FQty90-04'!F44</f>
        <v>2.5084542285408653</v>
      </c>
      <c r="G44" s="112">
        <f>'FValue90-04'!G44/'FQty90-04'!G44</f>
        <v>3.430390350899361</v>
      </c>
      <c r="H44" s="112">
        <f>'FValue90-04'!H44/'FQty90-04'!H44</f>
        <v>2.2652867930909015</v>
      </c>
      <c r="I44" s="112">
        <f>'FValue90-04'!I44/'FQty90-04'!I44</f>
        <v>1.9852360067694383</v>
      </c>
      <c r="J44" s="112">
        <f>'FValue90-04'!J44/'FQty90-04'!J44</f>
        <v>2.1954690060960003</v>
      </c>
      <c r="K44" s="112">
        <f>'FValue90-04'!K44/'FQty90-04'!K44</f>
        <v>2.745880931760945</v>
      </c>
      <c r="L44" s="112">
        <f>'FValue90-04'!L44/'FQty90-04'!L44</f>
        <v>3.011994866688143</v>
      </c>
      <c r="M44" s="112">
        <f>'FValue90-04'!M44/'FQty90-04'!M44</f>
        <v>2.8297800262851185</v>
      </c>
      <c r="N44" s="112">
        <f>'FValue90-04'!N44/'FQty90-04'!N44</f>
        <v>2.5647388853981923</v>
      </c>
      <c r="O44" s="112">
        <f>'FValue90-04'!O44/'FQty90-04'!O44</f>
        <v>2.5521166437349647</v>
      </c>
      <c r="P44" s="112">
        <f>'FValue90-04'!P44/'FQty90-04'!P44</f>
        <v>2.492341601062972</v>
      </c>
    </row>
    <row r="45" spans="1:16" ht="12.75" thickBot="1" thickTop="1">
      <c r="A45" s="71" t="s">
        <v>226</v>
      </c>
      <c r="B45" s="111">
        <f>'FValue90-04'!B45/'FQty90-04'!B45</f>
        <v>0.5208123894795246</v>
      </c>
      <c r="C45" s="111">
        <f>'FValue90-04'!C45/'FQty90-04'!C45</f>
        <v>0.607887740607812</v>
      </c>
      <c r="D45" s="111">
        <f>'FValue90-04'!D45/'FQty90-04'!D45</f>
        <v>0.6770269499144402</v>
      </c>
      <c r="E45" s="111">
        <f>'FValue90-04'!E45/'FQty90-04'!E45</f>
        <v>0.799428865081596</v>
      </c>
      <c r="F45" s="111">
        <f>'FValue90-04'!F45/'FQty90-04'!F45</f>
        <v>1.6228892642888597</v>
      </c>
      <c r="G45" s="111">
        <f>'FValue90-04'!G45/'FQty90-04'!G45</f>
        <v>2.448368389402178</v>
      </c>
      <c r="H45" s="111">
        <f>'FValue90-04'!H45/'FQty90-04'!H45</f>
        <v>1.511662639489741</v>
      </c>
      <c r="I45" s="111">
        <f>'FValue90-04'!I45/'FQty90-04'!I45</f>
        <v>1.4278275008001486</v>
      </c>
      <c r="J45" s="111">
        <f>'FValue90-04'!J45/'FQty90-04'!J45</f>
        <v>1.5487506603014423</v>
      </c>
      <c r="K45" s="111">
        <f>'FValue90-04'!K45/'FQty90-04'!K45</f>
        <v>1.9670089717735593</v>
      </c>
      <c r="L45" s="111">
        <f>'FValue90-04'!L45/'FQty90-04'!L45</f>
        <v>2.0998897876235803</v>
      </c>
      <c r="M45" s="111">
        <f>'FValue90-04'!M45/'FQty90-04'!M45</f>
        <v>1.9142531098820914</v>
      </c>
      <c r="N45" s="111">
        <f>'FValue90-04'!N45/'FQty90-04'!N45</f>
        <v>1.803091543078709</v>
      </c>
      <c r="O45" s="111">
        <f>'FValue90-04'!O45/'FQty90-04'!O45</f>
        <v>1.73492809458572</v>
      </c>
      <c r="P45" s="111">
        <f>'FValue90-04'!P45/'FQty90-04'!P45</f>
        <v>1.6762161054348101</v>
      </c>
    </row>
    <row r="46" spans="1:16" ht="12" thickTop="1">
      <c r="A46" s="65" t="s">
        <v>225</v>
      </c>
      <c r="B46" s="110" t="e">
        <f>'FValue90-04'!B46/'FQty90-04'!B46</f>
        <v>#DIV/0!</v>
      </c>
      <c r="C46" s="110" t="e">
        <f>'FValue90-04'!C46/'FQty90-04'!C46</f>
        <v>#DIV/0!</v>
      </c>
      <c r="D46" s="110" t="e">
        <f>'FValue90-04'!D46/'FQty90-04'!D46</f>
        <v>#DIV/0!</v>
      </c>
      <c r="E46" s="110" t="e">
        <f>'FValue90-04'!E46/'FQty90-04'!E46</f>
        <v>#DIV/0!</v>
      </c>
      <c r="F46" s="110" t="e">
        <f>'FValue90-04'!F46/'FQty90-04'!F46</f>
        <v>#DIV/0!</v>
      </c>
      <c r="G46" s="110" t="e">
        <f>'FValue90-04'!G46/'FQty90-04'!G46</f>
        <v>#DIV/0!</v>
      </c>
      <c r="H46" s="110">
        <f>'FValue90-04'!H46/'FQty90-04'!H46</f>
        <v>0.2205071664829107</v>
      </c>
      <c r="I46" s="110" t="e">
        <f>'FValue90-04'!I46/'FQty90-04'!I46</f>
        <v>#DIV/0!</v>
      </c>
      <c r="J46" s="110" t="e">
        <f>'FValue90-04'!J46/'FQty90-04'!J46</f>
        <v>#DIV/0!</v>
      </c>
      <c r="K46" s="110" t="e">
        <f>'FValue90-04'!K46/'FQty90-04'!K46</f>
        <v>#DIV/0!</v>
      </c>
      <c r="L46" s="110" t="e">
        <f>'FValue90-04'!L46/'FQty90-04'!L46</f>
        <v>#DIV/0!</v>
      </c>
      <c r="M46" s="110" t="e">
        <f>'FValue90-04'!M46/'FQty90-04'!M46</f>
        <v>#DIV/0!</v>
      </c>
      <c r="N46" s="110" t="e">
        <f>'FValue90-04'!N46/'FQty90-04'!N46</f>
        <v>#DIV/0!</v>
      </c>
      <c r="O46" s="110" t="e">
        <f>'FValue90-04'!O46/'FQty90-04'!O46</f>
        <v>#DIV/0!</v>
      </c>
      <c r="P46" s="110" t="e">
        <f>'FValue90-04'!P46/'FQty90-04'!P46</f>
        <v>#DIV/0!</v>
      </c>
    </row>
    <row r="47" spans="1:16" ht="11.25">
      <c r="A47" s="65" t="s">
        <v>224</v>
      </c>
      <c r="B47" s="110">
        <f>'FValue90-04'!B47/'FQty90-04'!B47</f>
        <v>1.1126121759026046</v>
      </c>
      <c r="C47" s="110">
        <f>'FValue90-04'!C47/'FQty90-04'!C47</f>
        <v>2.196797315844923</v>
      </c>
      <c r="D47" s="110">
        <f>'FValue90-04'!D47/'FQty90-04'!D47</f>
        <v>3.0641372476377833</v>
      </c>
      <c r="E47" s="110">
        <f>'FValue90-04'!E47/'FQty90-04'!E47</f>
        <v>4.919161138266474</v>
      </c>
      <c r="F47" s="110">
        <f>'FValue90-04'!F47/'FQty90-04'!F47</f>
        <v>5.190406735567612</v>
      </c>
      <c r="G47" s="110">
        <f>'FValue90-04'!G47/'FQty90-04'!G47</f>
        <v>6.585852577883406</v>
      </c>
      <c r="H47" s="110">
        <f>'FValue90-04'!H47/'FQty90-04'!H47</f>
        <v>6.58841701363821</v>
      </c>
      <c r="I47" s="110">
        <f>'FValue90-04'!I47/'FQty90-04'!I47</f>
        <v>4.66448476806139</v>
      </c>
      <c r="J47" s="110">
        <f>'FValue90-04'!J47/'FQty90-04'!J47</f>
        <v>2.2039948259324627</v>
      </c>
      <c r="K47" s="110">
        <f>'FValue90-04'!K47/'FQty90-04'!K47</f>
        <v>2.4288796399810173</v>
      </c>
      <c r="L47" s="110">
        <f>'FValue90-04'!L47/'FQty90-04'!L47</f>
        <v>2.2468293321071435</v>
      </c>
      <c r="M47" s="110">
        <f>'FValue90-04'!M47/'FQty90-04'!M47</f>
        <v>4.6862548543097855</v>
      </c>
      <c r="N47" s="110">
        <f>'FValue90-04'!N47/'FQty90-04'!N47</f>
        <v>6.2422114690489074</v>
      </c>
      <c r="O47" s="110">
        <f>'FValue90-04'!O47/'FQty90-04'!O47</f>
        <v>5.854273241020972</v>
      </c>
      <c r="P47" s="110">
        <f>'FValue90-04'!P47/'FQty90-04'!P47</f>
        <v>5.357488037606893</v>
      </c>
    </row>
    <row r="48" spans="1:16" ht="11.25">
      <c r="A48" s="65" t="s">
        <v>267</v>
      </c>
      <c r="B48" s="110">
        <f>'FValue90-04'!B48/'FQty90-04'!B48</f>
        <v>8.757863056326409</v>
      </c>
      <c r="C48" s="110">
        <f>'FValue90-04'!C48/'FQty90-04'!C48</f>
        <v>5.825544325377449</v>
      </c>
      <c r="D48" s="110">
        <f>'FValue90-04'!D48/'FQty90-04'!D48</f>
        <v>10.552164594560894</v>
      </c>
      <c r="E48" s="110">
        <f>'FValue90-04'!E48/'FQty90-04'!E48</f>
        <v>2.476964304314716</v>
      </c>
      <c r="F48" s="110">
        <f>'FValue90-04'!F48/'FQty90-04'!F48</f>
        <v>1.052595661599308</v>
      </c>
      <c r="G48" s="110">
        <f>'FValue90-04'!G48/'FQty90-04'!G48</f>
        <v>1.0725570704759753</v>
      </c>
      <c r="H48" s="110">
        <f>'FValue90-04'!H48/'FQty90-04'!H48</f>
        <v>0.7717989643584109</v>
      </c>
      <c r="I48" s="110">
        <f>'FValue90-04'!I48/'FQty90-04'!I48</f>
        <v>2.3667459891391887</v>
      </c>
      <c r="J48" s="110">
        <f>'FValue90-04'!J48/'FQty90-04'!J48</f>
        <v>2.225454411571925</v>
      </c>
      <c r="K48" s="110">
        <f>'FValue90-04'!K48/'FQty90-04'!K48</f>
        <v>2.514444551716331</v>
      </c>
      <c r="L48" s="110">
        <f>'FValue90-04'!L48/'FQty90-04'!L48</f>
        <v>2.0579026811274503</v>
      </c>
      <c r="M48" s="110">
        <f>'FValue90-04'!M48/'FQty90-04'!M48</f>
        <v>5.413554360678274</v>
      </c>
      <c r="N48" s="110">
        <f>'FValue90-04'!N48/'FQty90-04'!N48</f>
        <v>28.470578580095694</v>
      </c>
      <c r="O48" s="110">
        <f>'FValue90-04'!O48/'FQty90-04'!O48</f>
        <v>7.932498236449364</v>
      </c>
      <c r="P48" s="110">
        <f>'FValue90-04'!P48/'FQty90-04'!P48</f>
        <v>7.556538040128739</v>
      </c>
    </row>
    <row r="49" spans="1:16" ht="11.25">
      <c r="A49" s="65" t="s">
        <v>17</v>
      </c>
      <c r="B49" s="110">
        <f>'FValue90-04'!B49/'FQty90-04'!B49</f>
        <v>1.6362356764030128</v>
      </c>
      <c r="C49" s="110">
        <f>'FValue90-04'!C49/'FQty90-04'!C49</f>
        <v>2.3602754463642754</v>
      </c>
      <c r="D49" s="110">
        <f>'FValue90-04'!D49/'FQty90-04'!D49</f>
        <v>3.27438631151667</v>
      </c>
      <c r="E49" s="110">
        <f>'FValue90-04'!E49/'FQty90-04'!E49</f>
        <v>4.80960592622089</v>
      </c>
      <c r="F49" s="110">
        <f>'FValue90-04'!F49/'FQty90-04'!F49</f>
        <v>3.2573880114960865</v>
      </c>
      <c r="G49" s="110">
        <f>'FValue90-04'!G49/'FQty90-04'!G49</f>
        <v>3.1468482068184698</v>
      </c>
      <c r="H49" s="110">
        <f>'FValue90-04'!H49/'FQty90-04'!H49</f>
        <v>1.6977470505033903</v>
      </c>
      <c r="I49" s="110">
        <f>'FValue90-04'!I49/'FQty90-04'!I49</f>
        <v>3.3923471700701517</v>
      </c>
      <c r="J49" s="110">
        <f>'FValue90-04'!J49/'FQty90-04'!J49</f>
        <v>2.2182241238238847</v>
      </c>
      <c r="K49" s="110">
        <f>'FValue90-04'!K49/'FQty90-04'!K49</f>
        <v>2.4654783477405067</v>
      </c>
      <c r="L49" s="110">
        <f>'FValue90-04'!L49/'FQty90-04'!L49</f>
        <v>2.1804998987962936</v>
      </c>
      <c r="M49" s="110">
        <f>'FValue90-04'!M49/'FQty90-04'!M49</f>
        <v>5.07281085089567</v>
      </c>
      <c r="N49" s="110">
        <f>'FValue90-04'!N49/'FQty90-04'!N49</f>
        <v>23.71738094864816</v>
      </c>
      <c r="O49" s="110">
        <f>'FValue90-04'!O49/'FQty90-04'!O49</f>
        <v>7.441753125657483</v>
      </c>
      <c r="P49" s="110">
        <f>'FValue90-04'!P49/'FQty90-04'!P49</f>
        <v>6.794431489772842</v>
      </c>
    </row>
    <row r="50" spans="1:16" ht="11.25">
      <c r="A50" s="59" t="s">
        <v>266</v>
      </c>
      <c r="B50" s="109">
        <f>'FValue90-04'!B50/'FQty90-04'!B50</f>
        <v>0.5233835922124466</v>
      </c>
      <c r="C50" s="109">
        <f>'FValue90-04'!C50/'FQty90-04'!C50</f>
        <v>0.6168619186031106</v>
      </c>
      <c r="D50" s="109">
        <f>'FValue90-04'!D50/'FQty90-04'!D50</f>
        <v>0.695257131533776</v>
      </c>
      <c r="E50" s="109">
        <f>'FValue90-04'!E50/'FQty90-04'!E50</f>
        <v>0.844489049189001</v>
      </c>
      <c r="F50" s="109">
        <f>'FValue90-04'!F50/'FQty90-04'!F50</f>
        <v>1.657791750553521</v>
      </c>
      <c r="G50" s="109">
        <f>'FValue90-04'!G50/'FQty90-04'!G50</f>
        <v>2.4639567882550146</v>
      </c>
      <c r="H50" s="109">
        <f>'FValue90-04'!H50/'FQty90-04'!H50</f>
        <v>1.5203576123023275</v>
      </c>
      <c r="I50" s="109">
        <f>'FValue90-04'!I50/'FQty90-04'!I50</f>
        <v>1.4777547882985524</v>
      </c>
      <c r="J50" s="109">
        <f>'FValue90-04'!J50/'FQty90-04'!J50</f>
        <v>1.5604026441618597</v>
      </c>
      <c r="K50" s="109">
        <f>'FValue90-04'!K50/'FQty90-04'!K50</f>
        <v>1.9759064899463623</v>
      </c>
      <c r="L50" s="109">
        <f>'FValue90-04'!L50/'FQty90-04'!L50</f>
        <v>2.1008047421765608</v>
      </c>
      <c r="M50" s="109">
        <f>'FValue90-04'!M50/'FQty90-04'!M50</f>
        <v>1.936967514176129</v>
      </c>
      <c r="N50" s="109">
        <f>'FValue90-04'!N50/'FQty90-04'!N50</f>
        <v>1.8691554151991885</v>
      </c>
      <c r="O50" s="109">
        <f>'FValue90-04'!O50/'FQty90-04'!O50</f>
        <v>1.778859972468847</v>
      </c>
      <c r="P50" s="109">
        <f>'FValue90-04'!P50/'FQty90-04'!P50</f>
        <v>1.726579717350801</v>
      </c>
    </row>
    <row r="51" spans="1:9" ht="11.25">
      <c r="A51" s="53" t="s">
        <v>221</v>
      </c>
      <c r="B51" s="52"/>
      <c r="C51" s="52"/>
      <c r="D51" s="52"/>
      <c r="E51" s="52"/>
      <c r="F51" s="52"/>
      <c r="G51" s="52"/>
      <c r="H51" s="52"/>
      <c r="I51" s="52"/>
    </row>
    <row r="52" spans="1:9" ht="11.25">
      <c r="A52" s="53" t="s">
        <v>220</v>
      </c>
      <c r="B52" s="52"/>
      <c r="C52" s="52"/>
      <c r="D52" s="52"/>
      <c r="E52" s="52"/>
      <c r="F52" s="52"/>
      <c r="G52" s="52"/>
      <c r="H52" s="52"/>
      <c r="I52" s="52"/>
    </row>
    <row r="53" spans="1:9" ht="11.25">
      <c r="A53" s="53" t="s">
        <v>219</v>
      </c>
      <c r="B53" s="52"/>
      <c r="C53" s="52"/>
      <c r="D53" s="52"/>
      <c r="E53" s="52"/>
      <c r="F53" s="52"/>
      <c r="G53" s="52"/>
      <c r="H53" s="52"/>
      <c r="I53" s="52"/>
    </row>
    <row r="54" spans="1:9" ht="11.25">
      <c r="A54" s="53" t="s">
        <v>265</v>
      </c>
      <c r="B54" s="52"/>
      <c r="C54" s="52"/>
      <c r="D54" s="52"/>
      <c r="E54" s="52"/>
      <c r="F54" s="52"/>
      <c r="G54" s="52"/>
      <c r="H54" s="52"/>
      <c r="I54" s="52"/>
    </row>
    <row r="55" spans="1:9" ht="11.25">
      <c r="A55" s="53"/>
      <c r="B55" s="52"/>
      <c r="C55" s="52"/>
      <c r="D55" s="52"/>
      <c r="E55" s="52"/>
      <c r="F55" s="52"/>
      <c r="G55" s="52"/>
      <c r="H55" s="52"/>
      <c r="I55" s="52"/>
    </row>
    <row r="56" spans="1:9" ht="11.25">
      <c r="A56" s="53"/>
      <c r="B56" s="52"/>
      <c r="C56" s="52"/>
      <c r="D56" s="52"/>
      <c r="E56" s="52"/>
      <c r="F56" s="52"/>
      <c r="G56" s="52"/>
      <c r="H56" s="52"/>
      <c r="I56" s="5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9.140625" defaultRowHeight="12.75"/>
  <cols>
    <col min="1" max="1" width="16.00390625" style="51" customWidth="1"/>
    <col min="2" max="2" width="9.140625" style="51" customWidth="1"/>
    <col min="3" max="3" width="8.28125" style="51" bestFit="1" customWidth="1"/>
    <col min="4" max="16384" width="9.140625" style="51" customWidth="1"/>
  </cols>
  <sheetData>
    <row r="1" spans="2:9" ht="11.25">
      <c r="B1" s="89"/>
      <c r="C1" s="88"/>
      <c r="D1" s="88"/>
      <c r="E1" s="88"/>
      <c r="F1" s="88"/>
      <c r="G1" s="88"/>
      <c r="H1" s="88"/>
      <c r="I1" s="88"/>
    </row>
    <row r="2" spans="1:9" ht="11.25">
      <c r="A2" s="42" t="s">
        <v>204</v>
      </c>
      <c r="B2" s="89"/>
      <c r="C2" s="88"/>
      <c r="D2" s="88"/>
      <c r="E2" s="88"/>
      <c r="F2" s="88"/>
      <c r="G2" s="88"/>
      <c r="H2" s="88"/>
      <c r="I2" s="88"/>
    </row>
    <row r="3" spans="1:16" ht="11.25">
      <c r="A3" s="8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260</v>
      </c>
      <c r="N3" s="87" t="s">
        <v>260</v>
      </c>
      <c r="O3" s="87" t="s">
        <v>260</v>
      </c>
      <c r="P3" s="87" t="s">
        <v>260</v>
      </c>
    </row>
    <row r="4" spans="1:16" ht="11.25">
      <c r="A4" s="85"/>
      <c r="B4" s="84">
        <v>1990</v>
      </c>
      <c r="C4" s="84">
        <v>1991</v>
      </c>
      <c r="D4" s="84">
        <v>1992</v>
      </c>
      <c r="E4" s="84">
        <v>1993</v>
      </c>
      <c r="F4" s="84">
        <v>1994</v>
      </c>
      <c r="G4" s="84">
        <v>1995</v>
      </c>
      <c r="H4" s="84">
        <v>1996</v>
      </c>
      <c r="I4" s="84">
        <v>1997</v>
      </c>
      <c r="J4" s="84">
        <v>1998</v>
      </c>
      <c r="K4" s="84">
        <v>1999</v>
      </c>
      <c r="L4" s="84">
        <v>2000</v>
      </c>
      <c r="M4" s="84">
        <v>2001</v>
      </c>
      <c r="N4" s="84">
        <v>2002</v>
      </c>
      <c r="O4" s="84">
        <v>2003</v>
      </c>
      <c r="P4" s="84">
        <v>2004</v>
      </c>
    </row>
    <row r="5" spans="1:16" ht="11.25">
      <c r="A5" s="108" t="s">
        <v>259</v>
      </c>
      <c r="B5" s="107"/>
      <c r="C5" s="107"/>
      <c r="D5" s="107"/>
      <c r="E5" s="107"/>
      <c r="F5" s="107"/>
      <c r="G5" s="107"/>
      <c r="H5" s="106"/>
      <c r="I5" s="107"/>
      <c r="J5" s="107"/>
      <c r="K5" s="107"/>
      <c r="L5" s="107"/>
      <c r="M5" s="107"/>
      <c r="N5" s="107"/>
      <c r="O5" s="107"/>
      <c r="P5" s="106"/>
    </row>
    <row r="6" spans="1:16" ht="11.25">
      <c r="A6" s="65" t="s">
        <v>258</v>
      </c>
      <c r="B6" s="110"/>
      <c r="C6" s="110">
        <f>LOG('FPrices90-04'!C6/'FPrices90-04'!B6)</f>
        <v>0.05400345277071395</v>
      </c>
      <c r="D6" s="110">
        <f>LOG('FPrices90-04'!D6/'FPrices90-04'!C6)</f>
        <v>0.03581626678205883</v>
      </c>
      <c r="E6" s="110">
        <f>LOG('FPrices90-04'!E6/'FPrices90-04'!D6)</f>
        <v>-0.005366438543471836</v>
      </c>
      <c r="F6" s="110">
        <f>LOG('FPrices90-04'!F6/'FPrices90-04'!E6)</f>
        <v>0.028339000954531485</v>
      </c>
      <c r="G6" s="110">
        <f>LOG('FPrices90-04'!G6/'FPrices90-04'!F6)</f>
        <v>0.1460454034026473</v>
      </c>
      <c r="H6" s="110">
        <f>LOG('FPrices90-04'!H6/'FPrices90-04'!G6)</f>
        <v>-0.013658681112452758</v>
      </c>
      <c r="I6" s="110">
        <f>LOG('FPrices90-04'!I6/'FPrices90-04'!H6)</f>
        <v>-0.03440919448052931</v>
      </c>
      <c r="J6" s="110">
        <f>LOG('FPrices90-04'!J6/'FPrices90-04'!I6)</f>
        <v>0.26136395993073563</v>
      </c>
      <c r="K6" s="110">
        <f>LOG('FPrices90-04'!K6/'FPrices90-04'!J6)</f>
        <v>-0.07212614577832722</v>
      </c>
      <c r="L6" s="110">
        <f>LOG('FPrices90-04'!L6/'FPrices90-04'!K6)</f>
        <v>0.015109368258906289</v>
      </c>
      <c r="M6" s="110">
        <f>LOG('FPrices90-04'!M6/'FPrices90-04'!L6)</f>
        <v>-0.013382282786761786</v>
      </c>
      <c r="N6" s="110">
        <f>LOG('FPrices90-04'!N6/'FPrices90-04'!M6)</f>
        <v>-0.02981808298234798</v>
      </c>
      <c r="O6" s="110">
        <f>LOG('FPrices90-04'!O6/'FPrices90-04'!N6)</f>
        <v>0.0030732867286190615</v>
      </c>
      <c r="P6" s="110">
        <f>LOG('FPrices90-04'!P6/'FPrices90-04'!O6)</f>
        <v>0.01158148467879124</v>
      </c>
    </row>
    <row r="7" spans="1:16" ht="11.25">
      <c r="A7" s="65" t="s">
        <v>257</v>
      </c>
      <c r="B7" s="110"/>
      <c r="C7" s="110">
        <f>LOG('FPrices90-04'!C7/'FPrices90-04'!B7)</f>
        <v>-0.0010818131813369514</v>
      </c>
      <c r="D7" s="110">
        <f>LOG('FPrices90-04'!D7/'FPrices90-04'!C7)</f>
        <v>-0.006158720452848399</v>
      </c>
      <c r="E7" s="110">
        <f>LOG('FPrices90-04'!E7/'FPrices90-04'!D7)</f>
        <v>-0.11215183687525666</v>
      </c>
      <c r="F7" s="110">
        <f>LOG('FPrices90-04'!F7/'FPrices90-04'!E7)</f>
        <v>0.31620709026547683</v>
      </c>
      <c r="G7" s="110">
        <f>LOG('FPrices90-04'!G7/'FPrices90-04'!F7)</f>
        <v>0.2403205897706183</v>
      </c>
      <c r="H7" s="110">
        <f>LOG('FPrices90-04'!H7/'FPrices90-04'!G7)</f>
        <v>-0.0990573653746848</v>
      </c>
      <c r="I7" s="110">
        <f>LOG('FPrices90-04'!I7/'FPrices90-04'!H7)</f>
        <v>-0.01610678820745567</v>
      </c>
      <c r="J7" s="110">
        <f>LOG('FPrices90-04'!J7/'FPrices90-04'!I7)</f>
        <v>-0.012118482999614164</v>
      </c>
      <c r="K7" s="110">
        <f>LOG('FPrices90-04'!K7/'FPrices90-04'!J7)</f>
        <v>0.07766027080491253</v>
      </c>
      <c r="L7" s="110">
        <f>LOG('FPrices90-04'!L7/'FPrices90-04'!K7)</f>
        <v>-0.07906188304497304</v>
      </c>
      <c r="M7" s="110">
        <f>LOG('FPrices90-04'!M7/'FPrices90-04'!L7)</f>
        <v>0.00019605713564992903</v>
      </c>
      <c r="N7" s="110">
        <f>LOG('FPrices90-04'!N7/'FPrices90-04'!M7)</f>
        <v>0.05911375140031286</v>
      </c>
      <c r="O7" s="110">
        <f>LOG('FPrices90-04'!O7/'FPrices90-04'!N7)</f>
        <v>-0.032783735423863675</v>
      </c>
      <c r="P7" s="110">
        <f>LOG('FPrices90-04'!P7/'FPrices90-04'!O7)</f>
        <v>0.004067159835745854</v>
      </c>
    </row>
    <row r="8" spans="1:16" ht="11.25">
      <c r="A8" s="65" t="s">
        <v>256</v>
      </c>
      <c r="B8" s="110"/>
      <c r="C8" s="110">
        <f>LOG('FPrices90-04'!C8/'FPrices90-04'!B8)</f>
        <v>-0.02997138407628796</v>
      </c>
      <c r="D8" s="110">
        <f>LOG('FPrices90-04'!D8/'FPrices90-04'!C8)</f>
        <v>0.011856512850708874</v>
      </c>
      <c r="E8" s="110">
        <f>LOG('FPrices90-04'!E8/'FPrices90-04'!D8)</f>
        <v>0.020218617921116767</v>
      </c>
      <c r="F8" s="110">
        <f>LOG('FPrices90-04'!F8/'FPrices90-04'!E8)</f>
        <v>0.04419644154800822</v>
      </c>
      <c r="G8" s="110">
        <f>LOG('FPrices90-04'!G8/'FPrices90-04'!F8)</f>
        <v>0.054408235871178975</v>
      </c>
      <c r="H8" s="110">
        <f>LOG('FPrices90-04'!H8/'FPrices90-04'!G8)</f>
        <v>-0.016990928533198717</v>
      </c>
      <c r="I8" s="110">
        <f>LOG('FPrices90-04'!I8/'FPrices90-04'!H8)</f>
        <v>0.13151698175144066</v>
      </c>
      <c r="J8" s="110">
        <f>LOG('FPrices90-04'!J8/'FPrices90-04'!I8)</f>
        <v>0.17564117997125064</v>
      </c>
      <c r="K8" s="110">
        <f>LOG('FPrices90-04'!K8/'FPrices90-04'!J8)</f>
        <v>-0.054979720282347176</v>
      </c>
      <c r="L8" s="110">
        <f>LOG('FPrices90-04'!L8/'FPrices90-04'!K8)</f>
        <v>-0.016986916926048316</v>
      </c>
      <c r="M8" s="110">
        <f>LOG('FPrices90-04'!M8/'FPrices90-04'!L8)</f>
        <v>0.06254315744995102</v>
      </c>
      <c r="N8" s="110">
        <f>LOG('FPrices90-04'!N8/'FPrices90-04'!M8)</f>
        <v>-0.018195589609862714</v>
      </c>
      <c r="O8" s="110">
        <f>LOG('FPrices90-04'!O8/'FPrices90-04'!N8)</f>
        <v>-0.02499566395127662</v>
      </c>
      <c r="P8" s="110">
        <f>LOG('FPrices90-04'!P8/'FPrices90-04'!O8)</f>
        <v>-0.015198701040912749</v>
      </c>
    </row>
    <row r="9" spans="1:16" ht="11.25">
      <c r="A9" s="65" t="s">
        <v>255</v>
      </c>
      <c r="B9" s="110"/>
      <c r="C9" s="110">
        <f>LOG('FPrices90-04'!C9/'FPrices90-04'!B9)</f>
        <v>0.006578911927832839</v>
      </c>
      <c r="D9" s="110">
        <f>LOG('FPrices90-04'!D9/'FPrices90-04'!C9)</f>
        <v>-0.06445013952706889</v>
      </c>
      <c r="E9" s="110">
        <f>LOG('FPrices90-04'!E9/'FPrices90-04'!D9)</f>
        <v>0.11889387360092886</v>
      </c>
      <c r="F9" s="110">
        <f>LOG('FPrices90-04'!F9/'FPrices90-04'!E9)</f>
        <v>0.15362566929380714</v>
      </c>
      <c r="G9" s="110">
        <f>LOG('FPrices90-04'!G9/'FPrices90-04'!F9)</f>
        <v>0.11000317312760058</v>
      </c>
      <c r="H9" s="110">
        <f>LOG('FPrices90-04'!H9/'FPrices90-04'!G9)</f>
        <v>-0.0404374221064577</v>
      </c>
      <c r="I9" s="110">
        <f>LOG('FPrices90-04'!I9/'FPrices90-04'!H9)</f>
        <v>-0.020180810134604182</v>
      </c>
      <c r="J9" s="110">
        <f>LOG('FPrices90-04'!J9/'FPrices90-04'!I9)</f>
        <v>0.062444608448578805</v>
      </c>
      <c r="K9" s="110">
        <f>LOG('FPrices90-04'!K9/'FPrices90-04'!J9)</f>
        <v>0.0010235768919476475</v>
      </c>
      <c r="L9" s="110">
        <f>LOG('FPrices90-04'!L9/'FPrices90-04'!K9)</f>
        <v>0.0447082372706075</v>
      </c>
      <c r="M9" s="110">
        <f>LOG('FPrices90-04'!M9/'FPrices90-04'!L9)</f>
        <v>-0.011541130941351266</v>
      </c>
      <c r="N9" s="110">
        <f>LOG('FPrices90-04'!N9/'FPrices90-04'!M9)</f>
        <v>-0.04495949512101968</v>
      </c>
      <c r="O9" s="110">
        <f>LOG('FPrices90-04'!O9/'FPrices90-04'!N9)</f>
        <v>0.06595313267299396</v>
      </c>
      <c r="P9" s="110">
        <f>LOG('FPrices90-04'!P9/'FPrices90-04'!O9)</f>
        <v>0.0019008252479728672</v>
      </c>
    </row>
    <row r="10" spans="1:16" ht="11.25">
      <c r="A10" s="65" t="s">
        <v>254</v>
      </c>
      <c r="B10" s="110"/>
      <c r="C10" s="110">
        <f>LOG('FPrices90-04'!C10/'FPrices90-04'!B10)</f>
        <v>-0.021542414496322514</v>
      </c>
      <c r="D10" s="110">
        <f>LOG('FPrices90-04'!D10/'FPrices90-04'!C10)</f>
        <v>0.017230622154983794</v>
      </c>
      <c r="E10" s="110">
        <f>LOG('FPrices90-04'!E10/'FPrices90-04'!D10)</f>
        <v>-0.0004117310338691541</v>
      </c>
      <c r="F10" s="110">
        <f>LOG('FPrices90-04'!F10/'FPrices90-04'!E10)</f>
        <v>0.20562474263838446</v>
      </c>
      <c r="G10" s="110">
        <f>LOG('FPrices90-04'!G10/'FPrices90-04'!F10)</f>
        <v>0.07505056537254108</v>
      </c>
      <c r="H10" s="110">
        <f>LOG('FPrices90-04'!H10/'FPrices90-04'!G10)</f>
        <v>0.017091693213124908</v>
      </c>
      <c r="I10" s="110">
        <f>LOG('FPrices90-04'!I10/'FPrices90-04'!H10)</f>
        <v>-0.06225968934786891</v>
      </c>
      <c r="J10" s="110">
        <f>LOG('FPrices90-04'!J10/'FPrices90-04'!I10)</f>
        <v>0.07105923573020595</v>
      </c>
      <c r="K10" s="110">
        <f>LOG('FPrices90-04'!K10/'FPrices90-04'!J10)</f>
        <v>-0.021659583371442106</v>
      </c>
      <c r="L10" s="110">
        <f>LOG('FPrices90-04'!L10/'FPrices90-04'!K10)</f>
        <v>0.011783923433440856</v>
      </c>
      <c r="M10" s="110">
        <f>LOG('FPrices90-04'!M10/'FPrices90-04'!L10)</f>
        <v>0.008180467997026335</v>
      </c>
      <c r="N10" s="110">
        <f>LOG('FPrices90-04'!N10/'FPrices90-04'!M10)</f>
        <v>-0.0019145983382246987</v>
      </c>
      <c r="O10" s="110">
        <f>LOG('FPrices90-04'!O10/'FPrices90-04'!N10)</f>
        <v>-0.05536447981476081</v>
      </c>
      <c r="P10" s="110">
        <f>LOG('FPrices90-04'!P10/'FPrices90-04'!O10)</f>
        <v>0.03641784175072357</v>
      </c>
    </row>
    <row r="11" spans="1:16" ht="11.25">
      <c r="A11" s="65" t="s">
        <v>253</v>
      </c>
      <c r="B11" s="110"/>
      <c r="C11" s="110">
        <f>LOG('FPrices90-04'!C11/'FPrices90-04'!B11)</f>
        <v>-0.02145003595123961</v>
      </c>
      <c r="D11" s="110">
        <f>LOG('FPrices90-04'!D11/'FPrices90-04'!C11)</f>
        <v>0.07903509776571184</v>
      </c>
      <c r="E11" s="110">
        <f>LOG('FPrices90-04'!E11/'FPrices90-04'!D11)</f>
        <v>0.055869222223896786</v>
      </c>
      <c r="F11" s="110">
        <f>LOG('FPrices90-04'!F11/'FPrices90-04'!E11)</f>
        <v>0.026999068542320242</v>
      </c>
      <c r="G11" s="110">
        <f>LOG('FPrices90-04'!G11/'FPrices90-04'!F11)</f>
        <v>0.13328487949910198</v>
      </c>
      <c r="H11" s="110">
        <f>LOG('FPrices90-04'!H11/'FPrices90-04'!G11)</f>
        <v>0.028142395581300352</v>
      </c>
      <c r="I11" s="110">
        <f>LOG('FPrices90-04'!I11/'FPrices90-04'!H11)</f>
        <v>-0.16640087071342136</v>
      </c>
      <c r="J11" s="110">
        <f>LOG('FPrices90-04'!J11/'FPrices90-04'!I11)</f>
        <v>0.2015162156190412</v>
      </c>
      <c r="K11" s="110">
        <f>LOG('FPrices90-04'!K11/'FPrices90-04'!J11)</f>
        <v>-0.21455081880851298</v>
      </c>
      <c r="L11" s="110">
        <f>LOG('FPrices90-04'!L11/'FPrices90-04'!K11)</f>
        <v>-0.053087311418311876</v>
      </c>
      <c r="M11" s="110">
        <f>LOG('FPrices90-04'!M11/'FPrices90-04'!L11)</f>
        <v>-0.0339371975033949</v>
      </c>
      <c r="N11" s="110">
        <f>LOG('FPrices90-04'!N11/'FPrices90-04'!M11)</f>
        <v>0.09395972171444565</v>
      </c>
      <c r="O11" s="110">
        <f>LOG('FPrices90-04'!O11/'FPrices90-04'!N11)</f>
        <v>0.08721028403764632</v>
      </c>
      <c r="P11" s="110">
        <f>LOG('FPrices90-04'!P11/'FPrices90-04'!O11)</f>
        <v>-0.004113449563431387</v>
      </c>
    </row>
    <row r="12" spans="1:16" ht="11.25">
      <c r="A12" s="65" t="s">
        <v>252</v>
      </c>
      <c r="B12" s="110"/>
      <c r="C12" s="110">
        <f>LOG('FPrices90-04'!C12/'FPrices90-04'!B12)</f>
        <v>0.013713131885497259</v>
      </c>
      <c r="D12" s="110">
        <f>LOG('FPrices90-04'!D12/'FPrices90-04'!C12)</f>
        <v>-0.14778577060072084</v>
      </c>
      <c r="E12" s="110">
        <f>LOG('FPrices90-04'!E12/'FPrices90-04'!D12)</f>
        <v>-0.03537606954686499</v>
      </c>
      <c r="F12" s="110">
        <f>LOG('FPrices90-04'!F12/'FPrices90-04'!E12)</f>
        <v>0.18909170603097425</v>
      </c>
      <c r="G12" s="110">
        <f>LOG('FPrices90-04'!G12/'FPrices90-04'!F12)</f>
        <v>0.37589444812467354</v>
      </c>
      <c r="H12" s="110">
        <f>LOG('FPrices90-04'!H12/'FPrices90-04'!G12)</f>
        <v>-0.14209350347024463</v>
      </c>
      <c r="I12" s="110">
        <f>LOG('FPrices90-04'!I12/'FPrices90-04'!H12)</f>
        <v>-0.05183811727895544</v>
      </c>
      <c r="J12" s="110">
        <f>LOG('FPrices90-04'!J12/'FPrices90-04'!I12)</f>
        <v>0.018199824920376678</v>
      </c>
      <c r="K12" s="110">
        <f>LOG('FPrices90-04'!K12/'FPrices90-04'!J12)</f>
        <v>0.06503484410459202</v>
      </c>
      <c r="L12" s="110">
        <f>LOG('FPrices90-04'!L12/'FPrices90-04'!K12)</f>
        <v>-0.14694781060318354</v>
      </c>
      <c r="M12" s="110">
        <f>LOG('FPrices90-04'!M12/'FPrices90-04'!L12)</f>
        <v>0.0026663546280787046</v>
      </c>
      <c r="N12" s="110">
        <f>LOG('FPrices90-04'!N12/'FPrices90-04'!M12)</f>
        <v>-0.0009196328193761922</v>
      </c>
      <c r="O12" s="110">
        <f>LOG('FPrices90-04'!O12/'FPrices90-04'!N12)</f>
        <v>-0.05296724328543817</v>
      </c>
      <c r="P12" s="110">
        <f>LOG('FPrices90-04'!P12/'FPrices90-04'!O12)</f>
        <v>-0.0028005659101138043</v>
      </c>
    </row>
    <row r="13" spans="1:16" ht="11.25">
      <c r="A13" s="65" t="s">
        <v>251</v>
      </c>
      <c r="B13" s="110"/>
      <c r="C13" s="110">
        <f>LOG('FPrices90-04'!C13/'FPrices90-04'!B13)</f>
        <v>0.20411755126247957</v>
      </c>
      <c r="D13" s="110">
        <f>LOG('FPrices90-04'!D13/'FPrices90-04'!C13)</f>
        <v>0.02305172362427834</v>
      </c>
      <c r="E13" s="110">
        <f>LOG('FPrices90-04'!E13/'FPrices90-04'!D13)</f>
        <v>-0.1361865981454221</v>
      </c>
      <c r="F13" s="110">
        <f>LOG('FPrices90-04'!F13/'FPrices90-04'!E13)</f>
        <v>0.14673571965663232</v>
      </c>
      <c r="G13" s="110">
        <f>LOG('FPrices90-04'!G13/'FPrices90-04'!F13)</f>
        <v>0.34380678252648444</v>
      </c>
      <c r="H13" s="110">
        <f>LOG('FPrices90-04'!H13/'FPrices90-04'!G13)</f>
        <v>-0.1776965573659255</v>
      </c>
      <c r="I13" s="110">
        <f>LOG('FPrices90-04'!I13/'FPrices90-04'!H13)</f>
        <v>-0.004074350302966981</v>
      </c>
      <c r="J13" s="110">
        <f>LOG('FPrices90-04'!J13/'FPrices90-04'!I13)</f>
        <v>-0.13842948204422573</v>
      </c>
      <c r="K13" s="110">
        <f>LOG('FPrices90-04'!K13/'FPrices90-04'!J13)</f>
        <v>0.24411453340398742</v>
      </c>
      <c r="L13" s="110">
        <f>LOG('FPrices90-04'!L13/'FPrices90-04'!K13)</f>
        <v>-0.3651827072883655</v>
      </c>
      <c r="M13" s="110">
        <f>LOG('FPrices90-04'!M13/'FPrices90-04'!L13)</f>
        <v>0.2496214178734344</v>
      </c>
      <c r="N13" s="110">
        <f>LOG('FPrices90-04'!N13/'FPrices90-04'!M13)</f>
        <v>0.021456460077736408</v>
      </c>
      <c r="O13" s="110">
        <f>LOG('FPrices90-04'!O13/'FPrices90-04'!N13)</f>
        <v>-0.059157691112031584</v>
      </c>
      <c r="P13" s="110">
        <f>LOG('FPrices90-04'!P13/'FPrices90-04'!O13)</f>
        <v>0.012312353652324998</v>
      </c>
    </row>
    <row r="14" spans="1:16" ht="11.25">
      <c r="A14" s="65" t="s">
        <v>250</v>
      </c>
      <c r="B14" s="110"/>
      <c r="C14" s="110" t="e">
        <f>LOG('FPrices90-04'!C14/'FPrices90-04'!B14)</f>
        <v>#DIV/0!</v>
      </c>
      <c r="D14" s="110">
        <f>LOG('FPrices90-04'!D14/'FPrices90-04'!C14)</f>
        <v>-1.185857178858012</v>
      </c>
      <c r="E14" s="110" t="e">
        <f>LOG('FPrices90-04'!E14/'FPrices90-04'!D14)</f>
        <v>#DIV/0!</v>
      </c>
      <c r="F14" s="110" t="e">
        <f>LOG('FPrices90-04'!F14/'FPrices90-04'!E14)</f>
        <v>#DIV/0!</v>
      </c>
      <c r="G14" s="110">
        <f>LOG('FPrices90-04'!G14/'FPrices90-04'!F14)</f>
        <v>0.29297297086163604</v>
      </c>
      <c r="H14" s="110">
        <f>LOG('FPrices90-04'!H14/'FPrices90-04'!G14)</f>
        <v>0.010654770068545871</v>
      </c>
      <c r="I14" s="110">
        <f>LOG('FPrices90-04'!I14/'FPrices90-04'!H14)</f>
        <v>0.3004641773877434</v>
      </c>
      <c r="J14" s="110">
        <f>LOG('FPrices90-04'!J14/'FPrices90-04'!I14)</f>
        <v>-0.8999547550130835</v>
      </c>
      <c r="K14" s="110">
        <f>LOG('FPrices90-04'!K14/'FPrices90-04'!J14)</f>
        <v>-0.1531906174353678</v>
      </c>
      <c r="L14" s="110">
        <f>LOG('FPrices90-04'!L14/'FPrices90-04'!K14)</f>
        <v>0.35101130987012347</v>
      </c>
      <c r="M14" s="110">
        <f>LOG('FPrices90-04'!M14/'FPrices90-04'!L14)</f>
        <v>-0.0016049889070695786</v>
      </c>
      <c r="N14" s="110">
        <f>LOG('FPrices90-04'!N14/'FPrices90-04'!M14)</f>
        <v>-0.0011661607767484686</v>
      </c>
      <c r="O14" s="110">
        <f>LOG('FPrices90-04'!O14/'FPrices90-04'!N14)</f>
        <v>0.04512469787407624</v>
      </c>
      <c r="P14" s="110">
        <f>LOG('FPrices90-04'!P14/'FPrices90-04'!O14)</f>
        <v>-0.0066956599858281445</v>
      </c>
    </row>
    <row r="15" spans="1:16" ht="11.25">
      <c r="A15" s="65" t="s">
        <v>249</v>
      </c>
      <c r="B15" s="110"/>
      <c r="C15" s="110">
        <f>LOG('FPrices90-04'!C15/'FPrices90-04'!B15)</f>
        <v>0.14730939805437968</v>
      </c>
      <c r="D15" s="110">
        <f>LOG('FPrices90-04'!D15/'FPrices90-04'!C15)</f>
        <v>-0.1659982300524405</v>
      </c>
      <c r="E15" s="110">
        <f>LOG('FPrices90-04'!E15/'FPrices90-04'!D15)</f>
        <v>-0.022422257666587446</v>
      </c>
      <c r="F15" s="110">
        <f>LOG('FPrices90-04'!F15/'FPrices90-04'!E15)</f>
        <v>0.9048508165678418</v>
      </c>
      <c r="G15" s="110">
        <f>LOG('FPrices90-04'!G15/'FPrices90-04'!F15)</f>
        <v>0.11136571730670265</v>
      </c>
      <c r="H15" s="110">
        <f>LOG('FPrices90-04'!H15/'FPrices90-04'!G15)</f>
        <v>0.03176758286890657</v>
      </c>
      <c r="I15" s="110">
        <f>LOG('FPrices90-04'!I15/'FPrices90-04'!H15)</f>
        <v>-0.47348798489888927</v>
      </c>
      <c r="J15" s="110">
        <f>LOG('FPrices90-04'!J15/'FPrices90-04'!I15)</f>
        <v>-0.4314687614310547</v>
      </c>
      <c r="K15" s="110">
        <f>LOG('FPrices90-04'!K15/'FPrices90-04'!J15)</f>
        <v>-0.0040251430821377976</v>
      </c>
      <c r="L15" s="110">
        <f>LOG('FPrices90-04'!L15/'FPrices90-04'!K15)</f>
        <v>0.19065114665186564</v>
      </c>
      <c r="M15" s="110">
        <f>LOG('FPrices90-04'!M15/'FPrices90-04'!L15)</f>
        <v>0.00985090480105207</v>
      </c>
      <c r="N15" s="110">
        <f>LOG('FPrices90-04'!N15/'FPrices90-04'!M15)</f>
        <v>-0.016487752415481727</v>
      </c>
      <c r="O15" s="110">
        <f>LOG('FPrices90-04'!O15/'FPrices90-04'!N15)</f>
        <v>-0.05748354278508916</v>
      </c>
      <c r="P15" s="110">
        <f>LOG('FPrices90-04'!P15/'FPrices90-04'!O15)</f>
        <v>0.008047068478154881</v>
      </c>
    </row>
    <row r="16" spans="1:16" ht="11.25">
      <c r="A16" s="65" t="s">
        <v>248</v>
      </c>
      <c r="B16" s="110"/>
      <c r="C16" s="110">
        <f>LOG('FPrices90-04'!C16/'FPrices90-04'!B16)</f>
        <v>0.38180153984625176</v>
      </c>
      <c r="D16" s="110">
        <f>LOG('FPrices90-04'!D16/'FPrices90-04'!C16)</f>
        <v>-0.2627055596067613</v>
      </c>
      <c r="E16" s="110">
        <f>LOG('FPrices90-04'!E16/'FPrices90-04'!D16)</f>
        <v>0.2971446672733351</v>
      </c>
      <c r="F16" s="110">
        <f>LOG('FPrices90-04'!F16/'FPrices90-04'!E16)</f>
        <v>0.3411485656113178</v>
      </c>
      <c r="G16" s="110">
        <f>LOG('FPrices90-04'!G16/'FPrices90-04'!F16)</f>
        <v>0.0557244070079058</v>
      </c>
      <c r="H16" s="110">
        <f>LOG('FPrices90-04'!H16/'FPrices90-04'!G16)</f>
        <v>0.020002173391398127</v>
      </c>
      <c r="I16" s="110">
        <f>LOG('FPrices90-04'!I16/'FPrices90-04'!H16)</f>
        <v>-0.03357502427641834</v>
      </c>
      <c r="J16" s="110">
        <f>LOG('FPrices90-04'!J16/'FPrices90-04'!I16)</f>
        <v>-0.08588559413736639</v>
      </c>
      <c r="K16" s="110">
        <f>LOG('FPrices90-04'!K16/'FPrices90-04'!J16)</f>
        <v>0.014235522192323755</v>
      </c>
      <c r="L16" s="110">
        <f>LOG('FPrices90-04'!L16/'FPrices90-04'!K16)</f>
        <v>-0.15532789308691788</v>
      </c>
      <c r="M16" s="110">
        <f>LOG('FPrices90-04'!M16/'FPrices90-04'!L16)</f>
        <v>0.08145265062896104</v>
      </c>
      <c r="N16" s="110">
        <f>LOG('FPrices90-04'!N16/'FPrices90-04'!M16)</f>
        <v>0.02435539915886964</v>
      </c>
      <c r="O16" s="110">
        <f>LOG('FPrices90-04'!O16/'FPrices90-04'!N16)</f>
        <v>0.059810627807582645</v>
      </c>
      <c r="P16" s="110">
        <f>LOG('FPrices90-04'!P16/'FPrices90-04'!O16)</f>
        <v>-0.00012663037658442017</v>
      </c>
    </row>
    <row r="17" spans="1:16" ht="11.25">
      <c r="A17" s="65" t="s">
        <v>247</v>
      </c>
      <c r="B17" s="110"/>
      <c r="C17" s="110">
        <f>LOG('FPrices90-04'!C17/'FPrices90-04'!B17)</f>
        <v>-0.06498872417145485</v>
      </c>
      <c r="D17" s="110">
        <f>LOG('FPrices90-04'!D17/'FPrices90-04'!C17)</f>
        <v>0.1403238413400761</v>
      </c>
      <c r="E17" s="110">
        <f>LOG('FPrices90-04'!E17/'FPrices90-04'!D17)</f>
        <v>0.41627068736240697</v>
      </c>
      <c r="F17" s="110">
        <f>LOG('FPrices90-04'!F17/'FPrices90-04'!E17)</f>
        <v>-0.31200501547029763</v>
      </c>
      <c r="G17" s="110">
        <f>LOG('FPrices90-04'!G17/'FPrices90-04'!F17)</f>
        <v>0.19520802219367261</v>
      </c>
      <c r="H17" s="110">
        <f>LOG('FPrices90-04'!H17/'FPrices90-04'!G17)</f>
        <v>0.10170221774995233</v>
      </c>
      <c r="I17" s="110" t="e">
        <f>LOG('FPrices90-04'!I17/'FPrices90-04'!H17)</f>
        <v>#DIV/0!</v>
      </c>
      <c r="J17" s="110" t="e">
        <f>LOG('FPrices90-04'!J17/'FPrices90-04'!I17)</f>
        <v>#DIV/0!</v>
      </c>
      <c r="K17" s="110">
        <f>LOG('FPrices90-04'!K17/'FPrices90-04'!J17)</f>
        <v>-0.026921002615128666</v>
      </c>
      <c r="L17" s="110">
        <f>LOG('FPrices90-04'!L17/'FPrices90-04'!K17)</f>
        <v>-0.05435766232259265</v>
      </c>
      <c r="M17" s="110">
        <f>LOG('FPrices90-04'!M17/'FPrices90-04'!L17)</f>
        <v>0.09814423597829697</v>
      </c>
      <c r="N17" s="110">
        <f>LOG('FPrices90-04'!N17/'FPrices90-04'!M17)</f>
        <v>0.015285299258547172</v>
      </c>
      <c r="O17" s="110">
        <f>LOG('FPrices90-04'!O17/'FPrices90-04'!N17)</f>
        <v>-0.007161198720237911</v>
      </c>
      <c r="P17" s="110" t="e">
        <f>LOG('FPrices90-04'!P17/'FPrices90-04'!O17)</f>
        <v>#NUM!</v>
      </c>
    </row>
    <row r="18" spans="1:16" ht="11.25">
      <c r="A18" s="65" t="s">
        <v>228</v>
      </c>
      <c r="B18" s="110"/>
      <c r="C18" s="110">
        <f>LOG('FPrices90-04'!C18/'FPrices90-04'!B18)</f>
        <v>-0.07347162754696146</v>
      </c>
      <c r="D18" s="110">
        <f>LOG('FPrices90-04'!D18/'FPrices90-04'!C18)</f>
        <v>0.02971563289930597</v>
      </c>
      <c r="E18" s="110">
        <f>LOG('FPrices90-04'!E18/'FPrices90-04'!D18)</f>
        <v>-0.026300195968727194</v>
      </c>
      <c r="F18" s="110">
        <f>LOG('FPrices90-04'!F18/'FPrices90-04'!E18)</f>
        <v>0.26256890319081894</v>
      </c>
      <c r="G18" s="110">
        <f>LOG('FPrices90-04'!G18/'FPrices90-04'!F18)</f>
        <v>0.3238808758246132</v>
      </c>
      <c r="H18" s="110">
        <f>LOG('FPrices90-04'!H18/'FPrices90-04'!G18)</f>
        <v>0.020312854338356025</v>
      </c>
      <c r="I18" s="110">
        <f>LOG('FPrices90-04'!I18/'FPrices90-04'!H18)</f>
        <v>-0.1897975763044343</v>
      </c>
      <c r="J18" s="110">
        <f>LOG('FPrices90-04'!J18/'FPrices90-04'!I18)</f>
        <v>0.2526581615261045</v>
      </c>
      <c r="K18" s="110">
        <f>LOG('FPrices90-04'!K18/'FPrices90-04'!J18)</f>
        <v>-0.0477780121244443</v>
      </c>
      <c r="L18" s="110">
        <f>LOG('FPrices90-04'!L18/'FPrices90-04'!K18)</f>
        <v>-0.14330997095825618</v>
      </c>
      <c r="M18" s="110">
        <f>LOG('FPrices90-04'!M18/'FPrices90-04'!L18)</f>
        <v>0.22106034139038103</v>
      </c>
      <c r="N18" s="110">
        <f>LOG('FPrices90-04'!N18/'FPrices90-04'!M18)</f>
        <v>0.09305556794639429</v>
      </c>
      <c r="O18" s="110">
        <f>LOG('FPrices90-04'!O18/'FPrices90-04'!N18)</f>
        <v>0.018025287675542838</v>
      </c>
      <c r="P18" s="110">
        <f>LOG('FPrices90-04'!P18/'FPrices90-04'!O18)</f>
        <v>-0.03790482838793339</v>
      </c>
    </row>
    <row r="19" spans="1:16" ht="12" thickBot="1">
      <c r="A19" s="77" t="s">
        <v>17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12" thickTop="1">
      <c r="A20" s="80" t="s">
        <v>246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1.25">
      <c r="A21" s="65" t="s">
        <v>245</v>
      </c>
      <c r="B21" s="110"/>
      <c r="C21" s="110">
        <f>LOG('FPrices90-04'!C21/'FPrices90-04'!B21)</f>
        <v>0.0752097457093124</v>
      </c>
      <c r="D21" s="110">
        <f>LOG('FPrices90-04'!D21/'FPrices90-04'!C21)</f>
        <v>-0.06992621816755086</v>
      </c>
      <c r="E21" s="110">
        <f>LOG('FPrices90-04'!E21/'FPrices90-04'!D21)</f>
        <v>0.04644001590156574</v>
      </c>
      <c r="F21" s="110">
        <f>LOG('FPrices90-04'!F21/'FPrices90-04'!E21)</f>
        <v>0.081001841118543</v>
      </c>
      <c r="G21" s="110">
        <f>LOG('FPrices90-04'!G21/'FPrices90-04'!F21)</f>
        <v>-0.03270932882270221</v>
      </c>
      <c r="H21" s="110">
        <f>LOG('FPrices90-04'!H21/'FPrices90-04'!G21)</f>
        <v>0.02980119397292734</v>
      </c>
      <c r="I21" s="110">
        <f>LOG('FPrices90-04'!I21/'FPrices90-04'!H21)</f>
        <v>-0.0414346322721232</v>
      </c>
      <c r="J21" s="110">
        <f>LOG('FPrices90-04'!J21/'FPrices90-04'!I21)</f>
        <v>0.05415287543018819</v>
      </c>
      <c r="K21" s="110">
        <f>LOG('FPrices90-04'!K21/'FPrices90-04'!J21)</f>
        <v>-0.023289348184617385</v>
      </c>
      <c r="L21" s="110">
        <f>LOG('FPrices90-04'!L21/'FPrices90-04'!K21)</f>
        <v>-0.021046522300102496</v>
      </c>
      <c r="M21" s="110">
        <f>LOG('FPrices90-04'!M21/'FPrices90-04'!L21)</f>
        <v>0.00587443271911954</v>
      </c>
      <c r="N21" s="110">
        <f>LOG('FPrices90-04'!N21/'FPrices90-04'!M21)</f>
        <v>0.059763112021396655</v>
      </c>
      <c r="O21" s="110">
        <f>LOG('FPrices90-04'!O21/'FPrices90-04'!N21)</f>
        <v>0.009119134166391934</v>
      </c>
      <c r="P21" s="110">
        <f>LOG('FPrices90-04'!P21/'FPrices90-04'!O21)</f>
        <v>-0.0036728736943922534</v>
      </c>
    </row>
    <row r="22" spans="1:16" ht="11.25">
      <c r="A22" s="65" t="s">
        <v>244</v>
      </c>
      <c r="B22" s="110"/>
      <c r="C22" s="110">
        <f>LOG('FPrices90-04'!C22/'FPrices90-04'!B22)</f>
        <v>0.08563328198104131</v>
      </c>
      <c r="D22" s="110">
        <f>LOG('FPrices90-04'!D22/'FPrices90-04'!C22)</f>
        <v>-0.1105002530034338</v>
      </c>
      <c r="E22" s="110">
        <f>LOG('FPrices90-04'!E22/'FPrices90-04'!D22)</f>
        <v>-0.004103382948311901</v>
      </c>
      <c r="F22" s="110">
        <f>LOG('FPrices90-04'!F22/'FPrices90-04'!E22)</f>
        <v>0.055632743040789016</v>
      </c>
      <c r="G22" s="110">
        <f>LOG('FPrices90-04'!G22/'FPrices90-04'!F22)</f>
        <v>0.010888722246273474</v>
      </c>
      <c r="H22" s="110">
        <f>LOG('FPrices90-04'!H22/'FPrices90-04'!G22)</f>
        <v>0.20092016599993512</v>
      </c>
      <c r="I22" s="110">
        <f>LOG('FPrices90-04'!I22/'FPrices90-04'!H22)</f>
        <v>-0.23741905080404085</v>
      </c>
      <c r="J22" s="110">
        <f>LOG('FPrices90-04'!J22/'FPrices90-04'!I22)</f>
        <v>0.3023582094366142</v>
      </c>
      <c r="K22" s="110">
        <f>LOG('FPrices90-04'!K22/'FPrices90-04'!J22)</f>
        <v>-0.5854022095807431</v>
      </c>
      <c r="L22" s="110">
        <f>LOG('FPrices90-04'!L22/'FPrices90-04'!K22)</f>
        <v>0.49111441302565617</v>
      </c>
      <c r="M22" s="110">
        <f>LOG('FPrices90-04'!M22/'FPrices90-04'!L22)</f>
        <v>-0.26076743145580283</v>
      </c>
      <c r="N22" s="110">
        <f>LOG('FPrices90-04'!N22/'FPrices90-04'!M22)</f>
        <v>0.19422249635783514</v>
      </c>
      <c r="O22" s="110">
        <f>LOG('FPrices90-04'!O22/'FPrices90-04'!N22)</f>
        <v>-0.03418170385278655</v>
      </c>
      <c r="P22" s="110">
        <f>LOG('FPrices90-04'!P22/'FPrices90-04'!O22)</f>
        <v>-0.0009661336730447527</v>
      </c>
    </row>
    <row r="23" spans="1:16" ht="11.25">
      <c r="A23" s="65" t="s">
        <v>243</v>
      </c>
      <c r="B23" s="110"/>
      <c r="C23" s="110">
        <f>LOG('FPrices90-04'!C23/'FPrices90-04'!B23)</f>
        <v>0.14816292358728392</v>
      </c>
      <c r="D23" s="110">
        <f>LOG('FPrices90-04'!D23/'FPrices90-04'!C23)</f>
        <v>-0.1522146610774806</v>
      </c>
      <c r="E23" s="110">
        <f>LOG('FPrices90-04'!E23/'FPrices90-04'!D23)</f>
        <v>0.09055006618925539</v>
      </c>
      <c r="F23" s="110">
        <f>LOG('FPrices90-04'!F23/'FPrices90-04'!E23)</f>
        <v>0.07577362740993526</v>
      </c>
      <c r="G23" s="110">
        <f>LOG('FPrices90-04'!G23/'FPrices90-04'!F23)</f>
        <v>0.06558408942837904</v>
      </c>
      <c r="H23" s="110">
        <f>LOG('FPrices90-04'!H23/'FPrices90-04'!G23)</f>
        <v>-0.07452904901281525</v>
      </c>
      <c r="I23" s="110">
        <f>LOG('FPrices90-04'!I23/'FPrices90-04'!H23)</f>
        <v>-0.0443978317924437</v>
      </c>
      <c r="J23" s="110">
        <f>LOG('FPrices90-04'!J23/'FPrices90-04'!I23)</f>
        <v>-0.06937860563402896</v>
      </c>
      <c r="K23" s="110">
        <f>LOG('FPrices90-04'!K23/'FPrices90-04'!J23)</f>
        <v>0.01091523856991423</v>
      </c>
      <c r="L23" s="110">
        <f>LOG('FPrices90-04'!L23/'FPrices90-04'!K23)</f>
        <v>0.04391075048912627</v>
      </c>
      <c r="M23" s="110">
        <f>LOG('FPrices90-04'!M23/'FPrices90-04'!L23)</f>
        <v>-0.004488549680218848</v>
      </c>
      <c r="N23" s="110">
        <f>LOG('FPrices90-04'!N23/'FPrices90-04'!M23)</f>
        <v>0.0014894518021888355</v>
      </c>
      <c r="O23" s="110">
        <f>LOG('FPrices90-04'!O23/'FPrices90-04'!N23)</f>
        <v>-0.022304991235012166</v>
      </c>
      <c r="P23" s="110">
        <f>LOG('FPrices90-04'!P23/'FPrices90-04'!O23)</f>
        <v>-0.1461264343785131</v>
      </c>
    </row>
    <row r="24" spans="1:16" ht="11.25">
      <c r="A24" s="65" t="s">
        <v>242</v>
      </c>
      <c r="B24" s="110"/>
      <c r="C24" s="110">
        <f>LOG('FPrices90-04'!C24/'FPrices90-04'!B24)</f>
        <v>-0.024912747145915553</v>
      </c>
      <c r="D24" s="110">
        <f>LOG('FPrices90-04'!D24/'FPrices90-04'!C24)</f>
        <v>-0.04321228912286096</v>
      </c>
      <c r="E24" s="110">
        <f>LOG('FPrices90-04'!E24/'FPrices90-04'!D24)</f>
        <v>0.044787009132555906</v>
      </c>
      <c r="F24" s="110">
        <f>LOG('FPrices90-04'!F24/'FPrices90-04'!E24)</f>
        <v>-0.2543460935994881</v>
      </c>
      <c r="G24" s="110">
        <f>LOG('FPrices90-04'!G24/'FPrices90-04'!F24)</f>
        <v>0.246515387614243</v>
      </c>
      <c r="H24" s="110">
        <f>LOG('FPrices90-04'!H24/'FPrices90-04'!G24)</f>
        <v>0.005854524328469541</v>
      </c>
      <c r="I24" s="110">
        <f>LOG('FPrices90-04'!I24/'FPrices90-04'!H24)</f>
        <v>-0.020905894150579026</v>
      </c>
      <c r="J24" s="110">
        <f>LOG('FPrices90-04'!J24/'FPrices90-04'!I24)</f>
        <v>-0.09133425135097838</v>
      </c>
      <c r="K24" s="110">
        <f>LOG('FPrices90-04'!K24/'FPrices90-04'!J24)</f>
        <v>-0.09746062747531138</v>
      </c>
      <c r="L24" s="110">
        <f>LOG('FPrices90-04'!L24/'FPrices90-04'!K24)</f>
        <v>0.07465035095013628</v>
      </c>
      <c r="M24" s="110">
        <f>LOG('FPrices90-04'!M24/'FPrices90-04'!L24)</f>
        <v>-0.10330416501758662</v>
      </c>
      <c r="N24" s="110">
        <f>LOG('FPrices90-04'!N24/'FPrices90-04'!M24)</f>
        <v>-0.029045315670742106</v>
      </c>
      <c r="O24" s="110">
        <f>LOG('FPrices90-04'!O24/'FPrices90-04'!N24)</f>
        <v>0.11978596306692317</v>
      </c>
      <c r="P24" s="110">
        <f>LOG('FPrices90-04'!P24/'FPrices90-04'!O24)</f>
        <v>-0.025724778711445944</v>
      </c>
    </row>
    <row r="25" spans="1:16" ht="11.25">
      <c r="A25" s="65" t="s">
        <v>241</v>
      </c>
      <c r="B25" s="110"/>
      <c r="C25" s="110" t="e">
        <f>LOG('FPrices90-04'!C25/'FPrices90-04'!B25)</f>
        <v>#DIV/0!</v>
      </c>
      <c r="D25" s="110" t="e">
        <f>LOG('FPrices90-04'!D25/'FPrices90-04'!C25)</f>
        <v>#DIV/0!</v>
      </c>
      <c r="E25" s="110" t="e">
        <f>LOG('FPrices90-04'!E25/'FPrices90-04'!D25)</f>
        <v>#DIV/0!</v>
      </c>
      <c r="F25" s="110" t="e">
        <f>LOG('FPrices90-04'!F25/'FPrices90-04'!E25)</f>
        <v>#DIV/0!</v>
      </c>
      <c r="G25" s="110" t="e">
        <f>LOG('FPrices90-04'!G25/'FPrices90-04'!F25)</f>
        <v>#DIV/0!</v>
      </c>
      <c r="H25" s="110" t="e">
        <f>LOG('FPrices90-04'!H25/'FPrices90-04'!G25)</f>
        <v>#DIV/0!</v>
      </c>
      <c r="I25" s="110" t="e">
        <f>LOG('FPrices90-04'!I25/'FPrices90-04'!H25)</f>
        <v>#DIV/0!</v>
      </c>
      <c r="J25" s="110" t="e">
        <f>LOG('FPrices90-04'!J25/'FPrices90-04'!I25)</f>
        <v>#DIV/0!</v>
      </c>
      <c r="K25" s="110" t="e">
        <f>LOG('FPrices90-04'!K25/'FPrices90-04'!J25)</f>
        <v>#DIV/0!</v>
      </c>
      <c r="L25" s="110" t="e">
        <f>LOG('FPrices90-04'!L25/'FPrices90-04'!K25)</f>
        <v>#DIV/0!</v>
      </c>
      <c r="M25" s="110" t="e">
        <f>LOG('FPrices90-04'!M25/'FPrices90-04'!L25)</f>
        <v>#DIV/0!</v>
      </c>
      <c r="N25" s="110" t="e">
        <f>LOG('FPrices90-04'!N25/'FPrices90-04'!M25)</f>
        <v>#DIV/0!</v>
      </c>
      <c r="O25" s="110" t="e">
        <f>LOG('FPrices90-04'!O25/'FPrices90-04'!N25)</f>
        <v>#DIV/0!</v>
      </c>
      <c r="P25" s="110" t="e">
        <f>LOG('FPrices90-04'!P25/'FPrices90-04'!O25)</f>
        <v>#DIV/0!</v>
      </c>
    </row>
    <row r="26" spans="1:16" ht="11.25">
      <c r="A26" s="65" t="s">
        <v>240</v>
      </c>
      <c r="B26" s="110"/>
      <c r="C26" s="110">
        <f>LOG('FPrices90-04'!C26/'FPrices90-04'!B26)</f>
        <v>0.041315783277815946</v>
      </c>
      <c r="D26" s="110">
        <f>LOG('FPrices90-04'!D26/'FPrices90-04'!C26)</f>
        <v>0.013482315569689702</v>
      </c>
      <c r="E26" s="110">
        <f>LOG('FPrices90-04'!E26/'FPrices90-04'!D26)</f>
        <v>-0.016449057590067175</v>
      </c>
      <c r="F26" s="110">
        <f>LOG('FPrices90-04'!F26/'FPrices90-04'!E26)</f>
        <v>0.005252359689434037</v>
      </c>
      <c r="G26" s="110">
        <f>LOG('FPrices90-04'!G26/'FPrices90-04'!F26)</f>
        <v>0.06992134511853668</v>
      </c>
      <c r="H26" s="110">
        <f>LOG('FPrices90-04'!H26/'FPrices90-04'!G26)</f>
        <v>0.09195589619937458</v>
      </c>
      <c r="I26" s="110">
        <f>LOG('FPrices90-04'!I26/'FPrices90-04'!H26)</f>
        <v>0.005275353639146128</v>
      </c>
      <c r="J26" s="110">
        <f>LOG('FPrices90-04'!J26/'FPrices90-04'!I26)</f>
        <v>-0.03644138020147814</v>
      </c>
      <c r="K26" s="110">
        <f>LOG('FPrices90-04'!K26/'FPrices90-04'!J26)</f>
        <v>0.027885051939013774</v>
      </c>
      <c r="L26" s="110">
        <f>LOG('FPrices90-04'!L26/'FPrices90-04'!K26)</f>
        <v>-0.04857324719088894</v>
      </c>
      <c r="M26" s="110">
        <f>LOG('FPrices90-04'!M26/'FPrices90-04'!L26)</f>
        <v>-0.15748131438724947</v>
      </c>
      <c r="N26" s="110">
        <f>LOG('FPrices90-04'!N26/'FPrices90-04'!M26)</f>
        <v>0.027610907238451093</v>
      </c>
      <c r="O26" s="110">
        <f>LOG('FPrices90-04'!O26/'FPrices90-04'!N26)</f>
        <v>0.012978149889477202</v>
      </c>
      <c r="P26" s="110" t="e">
        <f>LOG('FPrices90-04'!P26/'FPrices90-04'!O26)</f>
        <v>#DIV/0!</v>
      </c>
    </row>
    <row r="27" spans="1:16" ht="11.25">
      <c r="A27" s="65" t="s">
        <v>239</v>
      </c>
      <c r="B27" s="110"/>
      <c r="C27" s="110">
        <f>LOG('FPrices90-04'!C27/'FPrices90-04'!B27)</f>
        <v>0.03065951414357178</v>
      </c>
      <c r="D27" s="110">
        <f>LOG('FPrices90-04'!D27/'FPrices90-04'!C27)</f>
        <v>0.007997450385381863</v>
      </c>
      <c r="E27" s="110">
        <f>LOG('FPrices90-04'!E27/'FPrices90-04'!D27)</f>
        <v>-0.033779364621542574</v>
      </c>
      <c r="F27" s="110">
        <f>LOG('FPrices90-04'!F27/'FPrices90-04'!E27)</f>
        <v>0.06216364290932838</v>
      </c>
      <c r="G27" s="110">
        <f>LOG('FPrices90-04'!G27/'FPrices90-04'!F27)</f>
        <v>0.05059919165375552</v>
      </c>
      <c r="H27" s="110">
        <f>LOG('FPrices90-04'!H27/'FPrices90-04'!G27)</f>
        <v>0.015850479003058828</v>
      </c>
      <c r="I27" s="110">
        <f>LOG('FPrices90-04'!I27/'FPrices90-04'!H27)</f>
        <v>0.008715382362845183</v>
      </c>
      <c r="J27" s="110" t="e">
        <f>LOG('FPrices90-04'!J27/'FPrices90-04'!I27)</f>
        <v>#DIV/0!</v>
      </c>
      <c r="K27" s="110" t="e">
        <f>LOG('FPrices90-04'!K27/'FPrices90-04'!J27)</f>
        <v>#DIV/0!</v>
      </c>
      <c r="L27" s="110" t="e">
        <f>LOG('FPrices90-04'!L27/'FPrices90-04'!K27)</f>
        <v>#DIV/0!</v>
      </c>
      <c r="M27" s="110" t="e">
        <f>LOG('FPrices90-04'!M27/'FPrices90-04'!L27)</f>
        <v>#DIV/0!</v>
      </c>
      <c r="N27" s="110" t="e">
        <f>LOG('FPrices90-04'!N27/'FPrices90-04'!M27)</f>
        <v>#DIV/0!</v>
      </c>
      <c r="O27" s="110" t="e">
        <f>LOG('FPrices90-04'!O27/'FPrices90-04'!N27)</f>
        <v>#DIV/0!</v>
      </c>
      <c r="P27" s="110" t="e">
        <f>LOG('FPrices90-04'!P27/'FPrices90-04'!O27)</f>
        <v>#DIV/0!</v>
      </c>
    </row>
    <row r="28" spans="1:16" ht="11.25">
      <c r="A28" s="65" t="s">
        <v>238</v>
      </c>
      <c r="B28" s="110"/>
      <c r="C28" s="110">
        <f>LOG('FPrices90-04'!C28/'FPrices90-04'!B28)</f>
        <v>-0.0879559035323964</v>
      </c>
      <c r="D28" s="110">
        <f>LOG('FPrices90-04'!D28/'FPrices90-04'!C28)</f>
        <v>0.05970174710638598</v>
      </c>
      <c r="E28" s="110">
        <f>LOG('FPrices90-04'!E28/'FPrices90-04'!D28)</f>
        <v>-0.05482952689429194</v>
      </c>
      <c r="F28" s="110">
        <f>LOG('FPrices90-04'!F28/'FPrices90-04'!E28)</f>
        <v>-0.0425740978382</v>
      </c>
      <c r="G28" s="110">
        <f>LOG('FPrices90-04'!G28/'FPrices90-04'!F28)</f>
        <v>0.03240229690203762</v>
      </c>
      <c r="H28" s="110">
        <f>LOG('FPrices90-04'!H28/'FPrices90-04'!G28)</f>
        <v>0.09654732012967812</v>
      </c>
      <c r="I28" s="110">
        <f>LOG('FPrices90-04'!I28/'FPrices90-04'!H28)</f>
        <v>-0.06063338787823614</v>
      </c>
      <c r="J28" s="110">
        <f>LOG('FPrices90-04'!J28/'FPrices90-04'!I28)</f>
        <v>0.07329266711314739</v>
      </c>
      <c r="K28" s="110">
        <f>LOG('FPrices90-04'!K28/'FPrices90-04'!J28)</f>
        <v>-0.0004618110630555617</v>
      </c>
      <c r="L28" s="110">
        <f>LOG('FPrices90-04'!L28/'FPrices90-04'!K28)</f>
        <v>0.0005433922924389272</v>
      </c>
      <c r="M28" s="110">
        <f>LOG('FPrices90-04'!M28/'FPrices90-04'!L28)</f>
        <v>0.09692395642967089</v>
      </c>
      <c r="N28" s="110">
        <f>LOG('FPrices90-04'!N28/'FPrices90-04'!M28)</f>
        <v>0.03326670697517194</v>
      </c>
      <c r="O28" s="110">
        <f>LOG('FPrices90-04'!O28/'FPrices90-04'!N28)</f>
        <v>0.008060667680911508</v>
      </c>
      <c r="P28" s="110" t="e">
        <f>LOG('FPrices90-04'!P28/'FPrices90-04'!O28)</f>
        <v>#DIV/0!</v>
      </c>
    </row>
    <row r="29" spans="1:16" ht="11.25">
      <c r="A29" s="65" t="s">
        <v>187</v>
      </c>
      <c r="B29" s="110"/>
      <c r="C29" s="110">
        <f>LOG('FPrices90-04'!C29/'FPrices90-04'!B29)</f>
        <v>-0.03888851986020865</v>
      </c>
      <c r="D29" s="110">
        <f>LOG('FPrices90-04'!D29/'FPrices90-04'!C29)</f>
        <v>0.03497551683309147</v>
      </c>
      <c r="E29" s="110">
        <f>LOG('FPrices90-04'!E29/'FPrices90-04'!D29)</f>
        <v>0.40563178162721353</v>
      </c>
      <c r="F29" s="110">
        <f>LOG('FPrices90-04'!F29/'FPrices90-04'!E29)</f>
        <v>-0.15749884612761628</v>
      </c>
      <c r="G29" s="110">
        <f>LOG('FPrices90-04'!G29/'FPrices90-04'!F29)</f>
        <v>0.06967521957444983</v>
      </c>
      <c r="H29" s="110">
        <f>LOG('FPrices90-04'!H29/'FPrices90-04'!G29)</f>
        <v>-0.21758017061452573</v>
      </c>
      <c r="I29" s="110">
        <f>LOG('FPrices90-04'!I29/'FPrices90-04'!H29)</f>
        <v>0.17640303508893676</v>
      </c>
      <c r="J29" s="110">
        <f>LOG('FPrices90-04'!J29/'FPrices90-04'!I29)</f>
        <v>-0.07984442535715089</v>
      </c>
      <c r="K29" s="110">
        <f>LOG('FPrices90-04'!K29/'FPrices90-04'!J29)</f>
        <v>-0.1447104146053027</v>
      </c>
      <c r="L29" s="110">
        <f>LOG('FPrices90-04'!L29/'FPrices90-04'!K29)</f>
        <v>-0.014056753826958755</v>
      </c>
      <c r="M29" s="110">
        <f>LOG('FPrices90-04'!M29/'FPrices90-04'!L29)</f>
        <v>-0.05483567026892813</v>
      </c>
      <c r="N29" s="110">
        <f>LOG('FPrices90-04'!N29/'FPrices90-04'!M29)</f>
        <v>-0.06851413240965204</v>
      </c>
      <c r="O29" s="110">
        <f>LOG('FPrices90-04'!O29/'FPrices90-04'!N29)</f>
        <v>0.014433711854661097</v>
      </c>
      <c r="P29" s="110">
        <f>LOG('FPrices90-04'!P29/'FPrices90-04'!O29)</f>
        <v>0.005307444472948285</v>
      </c>
    </row>
    <row r="30" spans="1:16" ht="11.25">
      <c r="A30" s="65" t="s">
        <v>228</v>
      </c>
      <c r="B30" s="110"/>
      <c r="C30" s="110">
        <f>LOG('FPrices90-04'!C30/'FPrices90-04'!B30)</f>
        <v>-0.0008273603375147005</v>
      </c>
      <c r="D30" s="110">
        <f>LOG('FPrices90-04'!D30/'FPrices90-04'!C30)</f>
        <v>0.038507956238024624</v>
      </c>
      <c r="E30" s="110">
        <f>LOG('FPrices90-04'!E30/'FPrices90-04'!D30)</f>
        <v>-0.03624958174360763</v>
      </c>
      <c r="F30" s="110">
        <f>LOG('FPrices90-04'!F30/'FPrices90-04'!E30)</f>
        <v>-0.30151704715654803</v>
      </c>
      <c r="G30" s="110">
        <f>LOG('FPrices90-04'!G30/'FPrices90-04'!F30)</f>
        <v>0.3098355983304353</v>
      </c>
      <c r="H30" s="110">
        <f>LOG('FPrices90-04'!H30/'FPrices90-04'!G30)</f>
        <v>0.0032964930148907325</v>
      </c>
      <c r="I30" s="110">
        <f>LOG('FPrices90-04'!I30/'FPrices90-04'!H30)</f>
        <v>0.13080249229785962</v>
      </c>
      <c r="J30" s="110">
        <f>LOG('FPrices90-04'!J30/'FPrices90-04'!I30)</f>
        <v>-0.22750374796705355</v>
      </c>
      <c r="K30" s="110">
        <f>LOG('FPrices90-04'!K30/'FPrices90-04'!J30)</f>
        <v>0.09884559702583927</v>
      </c>
      <c r="L30" s="110">
        <f>LOG('FPrices90-04'!L30/'FPrices90-04'!K30)</f>
        <v>-0.03596886567342735</v>
      </c>
      <c r="M30" s="110">
        <f>LOG('FPrices90-04'!M30/'FPrices90-04'!L30)</f>
        <v>-0.012718780188287586</v>
      </c>
      <c r="N30" s="110">
        <f>LOG('FPrices90-04'!N30/'FPrices90-04'!M30)</f>
        <v>0.01359037189916923</v>
      </c>
      <c r="O30" s="110">
        <f>LOG('FPrices90-04'!O30/'FPrices90-04'!N30)</f>
        <v>0.035582152503529724</v>
      </c>
      <c r="P30" s="110">
        <f>LOG('FPrices90-04'!P30/'FPrices90-04'!O30)</f>
        <v>-0.16943359951388898</v>
      </c>
    </row>
    <row r="31" spans="1:16" ht="12" thickBot="1">
      <c r="A31" s="77" t="s">
        <v>17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2" thickTop="1">
      <c r="A32" s="80" t="s">
        <v>237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1.25">
      <c r="A33" s="65" t="s">
        <v>236</v>
      </c>
      <c r="B33" s="110"/>
      <c r="C33" s="110">
        <f>LOG('FPrices90-04'!C33/'FPrices90-04'!B33)</f>
        <v>0.0018463246758055102</v>
      </c>
      <c r="D33" s="110">
        <f>LOG('FPrices90-04'!D33/'FPrices90-04'!C33)</f>
        <v>-0.0036342489893871526</v>
      </c>
      <c r="E33" s="110">
        <f>LOG('FPrices90-04'!E33/'FPrices90-04'!D33)</f>
        <v>0.24142391620305753</v>
      </c>
      <c r="F33" s="110">
        <f>LOG('FPrices90-04'!F33/'FPrices90-04'!E33)</f>
        <v>0.23396028248338277</v>
      </c>
      <c r="G33" s="110">
        <f>LOG('FPrices90-04'!G33/'FPrices90-04'!F33)</f>
        <v>-0.052075632109399694</v>
      </c>
      <c r="H33" s="110">
        <f>LOG('FPrices90-04'!H33/'FPrices90-04'!G33)</f>
        <v>-0.02179665838957309</v>
      </c>
      <c r="I33" s="110">
        <f>LOG('FPrices90-04'!I33/'FPrices90-04'!H33)</f>
        <v>-0.14370746767378517</v>
      </c>
      <c r="J33" s="110">
        <f>LOG('FPrices90-04'!J33/'FPrices90-04'!I33)</f>
        <v>0.005236194242511416</v>
      </c>
      <c r="K33" s="110">
        <f>LOG('FPrices90-04'!K33/'FPrices90-04'!J33)</f>
        <v>3.517720962899131E-05</v>
      </c>
      <c r="L33" s="110">
        <f>LOG('FPrices90-04'!L33/'FPrices90-04'!K33)</f>
        <v>-0.010472187796638064</v>
      </c>
      <c r="M33" s="110">
        <f>LOG('FPrices90-04'!M33/'FPrices90-04'!L33)</f>
        <v>0.02527989330247271</v>
      </c>
      <c r="N33" s="110">
        <f>LOG('FPrices90-04'!N33/'FPrices90-04'!M33)</f>
        <v>-0.02520794881922004</v>
      </c>
      <c r="O33" s="110">
        <f>LOG('FPrices90-04'!O33/'FPrices90-04'!N33)</f>
        <v>-0.01253776314434746</v>
      </c>
      <c r="P33" s="110">
        <f>LOG('FPrices90-04'!P33/'FPrices90-04'!O33)</f>
        <v>-0.0011220816352036213</v>
      </c>
    </row>
    <row r="34" spans="1:16" ht="11.25">
      <c r="A34" s="65" t="s">
        <v>235</v>
      </c>
      <c r="B34" s="110"/>
      <c r="C34" s="110" t="e">
        <f>LOG('FPrices90-04'!C34/'FPrices90-04'!B34)</f>
        <v>#DIV/0!</v>
      </c>
      <c r="D34" s="110" t="e">
        <f>LOG('FPrices90-04'!D34/'FPrices90-04'!C34)</f>
        <v>#DIV/0!</v>
      </c>
      <c r="E34" s="110" t="e">
        <f>LOG('FPrices90-04'!E34/'FPrices90-04'!D34)</f>
        <v>#DIV/0!</v>
      </c>
      <c r="F34" s="110" t="e">
        <f>LOG('FPrices90-04'!F34/'FPrices90-04'!E34)</f>
        <v>#DIV/0!</v>
      </c>
      <c r="G34" s="110" t="e">
        <f>LOG('FPrices90-04'!G34/'FPrices90-04'!F34)</f>
        <v>#DIV/0!</v>
      </c>
      <c r="H34" s="110" t="e">
        <f>LOG('FPrices90-04'!H34/'FPrices90-04'!G34)</f>
        <v>#DIV/0!</v>
      </c>
      <c r="I34" s="110" t="e">
        <f>LOG('FPrices90-04'!I34/'FPrices90-04'!H34)</f>
        <v>#DIV/0!</v>
      </c>
      <c r="J34" s="110" t="e">
        <f>LOG('FPrices90-04'!J34/'FPrices90-04'!I34)</f>
        <v>#DIV/0!</v>
      </c>
      <c r="K34" s="110" t="e">
        <f>LOG('FPrices90-04'!K34/'FPrices90-04'!J34)</f>
        <v>#DIV/0!</v>
      </c>
      <c r="L34" s="110" t="e">
        <f>LOG('FPrices90-04'!L34/'FPrices90-04'!K34)</f>
        <v>#DIV/0!</v>
      </c>
      <c r="M34" s="110" t="e">
        <f>LOG('FPrices90-04'!M34/'FPrices90-04'!L34)</f>
        <v>#DIV/0!</v>
      </c>
      <c r="N34" s="110" t="e">
        <f>LOG('FPrices90-04'!N34/'FPrices90-04'!M34)</f>
        <v>#DIV/0!</v>
      </c>
      <c r="O34" s="110" t="e">
        <f>LOG('FPrices90-04'!O34/'FPrices90-04'!N34)</f>
        <v>#DIV/0!</v>
      </c>
      <c r="P34" s="110" t="e">
        <f>LOG('FPrices90-04'!P34/'FPrices90-04'!O34)</f>
        <v>#DIV/0!</v>
      </c>
    </row>
    <row r="35" spans="1:16" ht="11.25">
      <c r="A35" s="65" t="s">
        <v>234</v>
      </c>
      <c r="B35" s="110"/>
      <c r="C35" s="110">
        <f>LOG('FPrices90-04'!C35/'FPrices90-04'!B35)</f>
        <v>0.06524084929858939</v>
      </c>
      <c r="D35" s="110">
        <f>LOG('FPrices90-04'!D35/'FPrices90-04'!C35)</f>
        <v>-0.04037580585468223</v>
      </c>
      <c r="E35" s="110">
        <f>LOG('FPrices90-04'!E35/'FPrices90-04'!D35)</f>
        <v>0.2911760707250392</v>
      </c>
      <c r="F35" s="110">
        <f>LOG('FPrices90-04'!F35/'FPrices90-04'!E35)</f>
        <v>0.10186434039936329</v>
      </c>
      <c r="G35" s="110">
        <f>LOG('FPrices90-04'!G35/'FPrices90-04'!F35)</f>
        <v>-0.09207666752087866</v>
      </c>
      <c r="H35" s="110">
        <f>LOG('FPrices90-04'!H35/'FPrices90-04'!G35)</f>
        <v>0.03430712192555538</v>
      </c>
      <c r="I35" s="110">
        <f>LOG('FPrices90-04'!I35/'FPrices90-04'!H35)</f>
        <v>0.023818925579789874</v>
      </c>
      <c r="J35" s="110">
        <f>LOG('FPrices90-04'!J35/'FPrices90-04'!I35)</f>
        <v>0.012752368199699732</v>
      </c>
      <c r="K35" s="110">
        <f>LOG('FPrices90-04'!K35/'FPrices90-04'!J35)</f>
        <v>-0.033026565788558414</v>
      </c>
      <c r="L35" s="110">
        <f>LOG('FPrices90-04'!L35/'FPrices90-04'!K35)</f>
        <v>-0.010193841528810785</v>
      </c>
      <c r="M35" s="110">
        <f>LOG('FPrices90-04'!M35/'FPrices90-04'!L35)</f>
        <v>-0.003734008333777133</v>
      </c>
      <c r="N35" s="110">
        <f>LOG('FPrices90-04'!N35/'FPrices90-04'!M35)</f>
        <v>-0.15153238341976136</v>
      </c>
      <c r="O35" s="110">
        <f>LOG('FPrices90-04'!O35/'FPrices90-04'!N35)</f>
        <v>0.05242602008235823</v>
      </c>
      <c r="P35" s="110">
        <f>LOG('FPrices90-04'!P35/'FPrices90-04'!O35)</f>
        <v>0.07867838581648078</v>
      </c>
    </row>
    <row r="36" spans="1:16" ht="11.25">
      <c r="A36" s="65" t="s">
        <v>190</v>
      </c>
      <c r="B36" s="110"/>
      <c r="C36" s="110">
        <f>LOG('FPrices90-04'!C36/'FPrices90-04'!B36)</f>
        <v>0.0916119896720223</v>
      </c>
      <c r="D36" s="110">
        <f>LOG('FPrices90-04'!D36/'FPrices90-04'!C36)</f>
        <v>0.0006415385376857894</v>
      </c>
      <c r="E36" s="110">
        <f>LOG('FPrices90-04'!E36/'FPrices90-04'!D36)</f>
        <v>0.04929593698242583</v>
      </c>
      <c r="F36" s="110">
        <f>LOG('FPrices90-04'!F36/'FPrices90-04'!E36)</f>
        <v>0.05469345610252279</v>
      </c>
      <c r="G36" s="110">
        <f>LOG('FPrices90-04'!G36/'FPrices90-04'!F36)</f>
        <v>-0.05709799811851136</v>
      </c>
      <c r="H36" s="110">
        <f>LOG('FPrices90-04'!H36/'FPrices90-04'!G36)</f>
        <v>0.17688634071741585</v>
      </c>
      <c r="I36" s="110">
        <f>LOG('FPrices90-04'!I36/'FPrices90-04'!H36)</f>
        <v>-0.2921448567883569</v>
      </c>
      <c r="J36" s="110">
        <f>LOG('FPrices90-04'!J36/'FPrices90-04'!I36)</f>
        <v>0.12912413546657053</v>
      </c>
      <c r="K36" s="110">
        <f>LOG('FPrices90-04'!K36/'FPrices90-04'!J36)</f>
        <v>0.043648464304867705</v>
      </c>
      <c r="L36" s="110">
        <f>LOG('FPrices90-04'!L36/'FPrices90-04'!K36)</f>
        <v>0.022748772876674952</v>
      </c>
      <c r="M36" s="110">
        <f>LOG('FPrices90-04'!M36/'FPrices90-04'!L36)</f>
        <v>-0.02088362851395411</v>
      </c>
      <c r="N36" s="110">
        <f>LOG('FPrices90-04'!N36/'FPrices90-04'!M36)</f>
        <v>0.036893630382299224</v>
      </c>
      <c r="O36" s="110">
        <f>LOG('FPrices90-04'!O36/'FPrices90-04'!N36)</f>
        <v>0.08836411759277303</v>
      </c>
      <c r="P36" s="110" t="e">
        <f>LOG('FPrices90-04'!P36/'FPrices90-04'!O36)</f>
        <v>#DIV/0!</v>
      </c>
    </row>
    <row r="37" spans="1:16" ht="11.25">
      <c r="A37" s="65" t="s">
        <v>233</v>
      </c>
      <c r="B37" s="110"/>
      <c r="C37" s="110">
        <f>LOG('FPrices90-04'!C37/'FPrices90-04'!B37)</f>
        <v>-0.004999805604771883</v>
      </c>
      <c r="D37" s="110">
        <f>LOG('FPrices90-04'!D37/'FPrices90-04'!C37)</f>
        <v>-0.004085488551379928</v>
      </c>
      <c r="E37" s="110">
        <f>LOG('FPrices90-04'!E37/'FPrices90-04'!D37)</f>
        <v>0.003894986129108106</v>
      </c>
      <c r="F37" s="110">
        <f>LOG('FPrices90-04'!F37/'FPrices90-04'!E37)</f>
        <v>-2.843497377152663E-05</v>
      </c>
      <c r="G37" s="110">
        <f>LOG('FPrices90-04'!G37/'FPrices90-04'!F37)</f>
        <v>0.05246679156534265</v>
      </c>
      <c r="H37" s="110" t="e">
        <f>LOG('FPrices90-04'!H37/'FPrices90-04'!G37)</f>
        <v>#DIV/0!</v>
      </c>
      <c r="I37" s="110" t="e">
        <f>LOG('FPrices90-04'!I37/'FPrices90-04'!H37)</f>
        <v>#DIV/0!</v>
      </c>
      <c r="J37" s="110" t="e">
        <f>LOG('FPrices90-04'!J37/'FPrices90-04'!I37)</f>
        <v>#DIV/0!</v>
      </c>
      <c r="K37" s="110" t="e">
        <f>LOG('FPrices90-04'!K37/'FPrices90-04'!J37)</f>
        <v>#DIV/0!</v>
      </c>
      <c r="L37" s="110" t="e">
        <f>LOG('FPrices90-04'!L37/'FPrices90-04'!K37)</f>
        <v>#DIV/0!</v>
      </c>
      <c r="M37" s="110" t="e">
        <f>LOG('FPrices90-04'!M37/'FPrices90-04'!L37)</f>
        <v>#DIV/0!</v>
      </c>
      <c r="N37" s="110" t="e">
        <f>LOG('FPrices90-04'!N37/'FPrices90-04'!M37)</f>
        <v>#DIV/0!</v>
      </c>
      <c r="O37" s="110" t="e">
        <f>LOG('FPrices90-04'!O37/'FPrices90-04'!N37)</f>
        <v>#DIV/0!</v>
      </c>
      <c r="P37" s="110" t="e">
        <f>LOG('FPrices90-04'!P37/'FPrices90-04'!O37)</f>
        <v>#DIV/0!</v>
      </c>
    </row>
    <row r="38" spans="1:16" ht="11.25">
      <c r="A38" s="65" t="s">
        <v>232</v>
      </c>
      <c r="B38" s="110"/>
      <c r="C38" s="110">
        <f>LOG('FPrices90-04'!C38/'FPrices90-04'!B38)</f>
        <v>0.07645996347661708</v>
      </c>
      <c r="D38" s="110">
        <f>LOG('FPrices90-04'!D38/'FPrices90-04'!C38)</f>
        <v>0.10526784208851168</v>
      </c>
      <c r="E38" s="110">
        <f>LOG('FPrices90-04'!E38/'FPrices90-04'!D38)</f>
        <v>0.024585690005812566</v>
      </c>
      <c r="F38" s="110">
        <f>LOG('FPrices90-04'!F38/'FPrices90-04'!E38)</f>
        <v>0.05138019195566447</v>
      </c>
      <c r="G38" s="110">
        <f>LOG('FPrices90-04'!G38/'FPrices90-04'!F38)</f>
        <v>0.08928667500546549</v>
      </c>
      <c r="H38" s="110">
        <f>LOG('FPrices90-04'!H38/'FPrices90-04'!G38)</f>
        <v>-0.033711016558249256</v>
      </c>
      <c r="I38" s="110">
        <f>LOG('FPrices90-04'!I38/'FPrices90-04'!H38)</f>
        <v>0.06533566082472397</v>
      </c>
      <c r="J38" s="110">
        <f>LOG('FPrices90-04'!J38/'FPrices90-04'!I38)</f>
        <v>-0.043031612377433255</v>
      </c>
      <c r="K38" s="110">
        <f>LOG('FPrices90-04'!K38/'FPrices90-04'!J38)</f>
        <v>0.025921940113358567</v>
      </c>
      <c r="L38" s="110">
        <f>LOG('FPrices90-04'!L38/'FPrices90-04'!K38)</f>
        <v>0.04017323032212525</v>
      </c>
      <c r="M38" s="110">
        <f>LOG('FPrices90-04'!M38/'FPrices90-04'!L38)</f>
        <v>0.043551661297097054</v>
      </c>
      <c r="N38" s="110">
        <f>LOG('FPrices90-04'!N38/'FPrices90-04'!M38)</f>
        <v>-0.02612198818046518</v>
      </c>
      <c r="O38" s="110">
        <f>LOG('FPrices90-04'!O38/'FPrices90-04'!N38)</f>
        <v>0.002104743402607856</v>
      </c>
      <c r="P38" s="110">
        <f>LOG('FPrices90-04'!P38/'FPrices90-04'!O38)</f>
        <v>-0.02885635696737988</v>
      </c>
    </row>
    <row r="39" spans="1:16" ht="11.25">
      <c r="A39" s="65" t="s">
        <v>191</v>
      </c>
      <c r="B39" s="110"/>
      <c r="C39" s="110">
        <f>LOG('FPrices90-04'!C39/'FPrices90-04'!B39)</f>
        <v>-0.02050964529604383</v>
      </c>
      <c r="D39" s="110">
        <f>LOG('FPrices90-04'!D39/'FPrices90-04'!C39)</f>
        <v>0.012403459080984605</v>
      </c>
      <c r="E39" s="110">
        <f>LOG('FPrices90-04'!E39/'FPrices90-04'!D39)</f>
        <v>-0.014013403650139804</v>
      </c>
      <c r="F39" s="110">
        <f>LOG('FPrices90-04'!F39/'FPrices90-04'!E39)</f>
        <v>0.008551534323035915</v>
      </c>
      <c r="G39" s="110">
        <f>LOG('FPrices90-04'!G39/'FPrices90-04'!F39)</f>
        <v>0.0738491820955234</v>
      </c>
      <c r="H39" s="110">
        <f>LOG('FPrices90-04'!H39/'FPrices90-04'!G39)</f>
        <v>0.026109066836100696</v>
      </c>
      <c r="I39" s="110">
        <f>LOG('FPrices90-04'!I39/'FPrices90-04'!H39)</f>
        <v>-0.019159782258089047</v>
      </c>
      <c r="J39" s="110">
        <f>LOG('FPrices90-04'!J39/'FPrices90-04'!I39)</f>
        <v>-0.01747686676071286</v>
      </c>
      <c r="K39" s="110">
        <f>LOG('FPrices90-04'!K39/'FPrices90-04'!J39)</f>
        <v>-0.02052420879384014</v>
      </c>
      <c r="L39" s="110">
        <f>LOG('FPrices90-04'!L39/'FPrices90-04'!K39)</f>
        <v>-0.06245191719071957</v>
      </c>
      <c r="M39" s="110">
        <f>LOG('FPrices90-04'!M39/'FPrices90-04'!L39)</f>
        <v>0.010769494382095969</v>
      </c>
      <c r="N39" s="110">
        <f>LOG('FPrices90-04'!N39/'FPrices90-04'!M39)</f>
        <v>-0.0897468193671519</v>
      </c>
      <c r="O39" s="110">
        <f>LOG('FPrices90-04'!O39/'FPrices90-04'!N39)</f>
        <v>-0.0566848354251041</v>
      </c>
      <c r="P39" s="110">
        <f>LOG('FPrices90-04'!P39/'FPrices90-04'!O39)</f>
        <v>-0.08428687960688741</v>
      </c>
    </row>
    <row r="40" spans="1:16" ht="11.25">
      <c r="A40" s="65" t="s">
        <v>231</v>
      </c>
      <c r="B40" s="110"/>
      <c r="C40" s="110">
        <f>LOG('FPrices90-04'!C40/'FPrices90-04'!B40)</f>
        <v>0.01355401456442566</v>
      </c>
      <c r="D40" s="110">
        <f>LOG('FPrices90-04'!D40/'FPrices90-04'!C40)</f>
        <v>-0.19213481247152164</v>
      </c>
      <c r="E40" s="110">
        <f>LOG('FPrices90-04'!E40/'FPrices90-04'!D40)</f>
        <v>0.24407219515683112</v>
      </c>
      <c r="F40" s="110">
        <f>LOG('FPrices90-04'!F40/'FPrices90-04'!E40)</f>
        <v>0.35329809273459317</v>
      </c>
      <c r="G40" s="110">
        <f>LOG('FPrices90-04'!G40/'FPrices90-04'!F40)</f>
        <v>0.24175646754918512</v>
      </c>
      <c r="H40" s="110">
        <f>LOG('FPrices90-04'!H40/'FPrices90-04'!G40)</f>
        <v>-0.3296761047739322</v>
      </c>
      <c r="I40" s="110">
        <f>LOG('FPrices90-04'!I40/'FPrices90-04'!H40)</f>
        <v>-0.10405170709630743</v>
      </c>
      <c r="J40" s="110">
        <f>LOG('FPrices90-04'!J40/'FPrices90-04'!I40)</f>
        <v>-0.014586200063528343</v>
      </c>
      <c r="K40" s="110">
        <f>LOG('FPrices90-04'!K40/'FPrices90-04'!J40)</f>
        <v>0.24571680833114326</v>
      </c>
      <c r="L40" s="110">
        <f>LOG('FPrices90-04'!L40/'FPrices90-04'!K40)</f>
        <v>0.1500865016484253</v>
      </c>
      <c r="M40" s="110">
        <f>LOG('FPrices90-04'!M40/'FPrices90-04'!L40)</f>
        <v>-0.09737429358691727</v>
      </c>
      <c r="N40" s="110">
        <f>LOG('FPrices90-04'!N40/'FPrices90-04'!M40)</f>
        <v>1.1036507918360395E-05</v>
      </c>
      <c r="O40" s="110">
        <f>LOG('FPrices90-04'!O40/'FPrices90-04'!N40)</f>
        <v>0.06845517872138997</v>
      </c>
      <c r="P40" s="110">
        <f>LOG('FPrices90-04'!P40/'FPrices90-04'!O40)</f>
        <v>0.0783431242790228</v>
      </c>
    </row>
    <row r="41" spans="1:16" ht="11.25">
      <c r="A41" s="65" t="s">
        <v>230</v>
      </c>
      <c r="B41" s="110"/>
      <c r="C41" s="110" t="e">
        <f>LOG('FPrices90-04'!C41/'FPrices90-04'!B41)</f>
        <v>#DIV/0!</v>
      </c>
      <c r="D41" s="110" t="e">
        <f>LOG('FPrices90-04'!D41/'FPrices90-04'!C41)</f>
        <v>#DIV/0!</v>
      </c>
      <c r="E41" s="110" t="e">
        <f>LOG('FPrices90-04'!E41/'FPrices90-04'!D41)</f>
        <v>#DIV/0!</v>
      </c>
      <c r="F41" s="110" t="e">
        <f>LOG('FPrices90-04'!F41/'FPrices90-04'!E41)</f>
        <v>#DIV/0!</v>
      </c>
      <c r="G41" s="110">
        <f>LOG('FPrices90-04'!G41/'FPrices90-04'!F41)</f>
        <v>-0.0238771480307049</v>
      </c>
      <c r="H41" s="110">
        <f>LOG('FPrices90-04'!H41/'FPrices90-04'!G41)</f>
        <v>-0.003513525261900214</v>
      </c>
      <c r="I41" s="110">
        <f>LOG('FPrices90-04'!I41/'FPrices90-04'!H41)</f>
        <v>-0.18695140787048695</v>
      </c>
      <c r="J41" s="110">
        <f>LOG('FPrices90-04'!J41/'FPrices90-04'!I41)</f>
        <v>-0.010586005525687826</v>
      </c>
      <c r="K41" s="110">
        <f>LOG('FPrices90-04'!K41/'FPrices90-04'!J41)</f>
        <v>0.05323557868415181</v>
      </c>
      <c r="L41" s="110">
        <f>LOG('FPrices90-04'!L41/'FPrices90-04'!K41)</f>
        <v>0.06962318747402367</v>
      </c>
      <c r="M41" s="110">
        <f>LOG('FPrices90-04'!M41/'FPrices90-04'!L41)</f>
        <v>-0.037144713006020735</v>
      </c>
      <c r="N41" s="110">
        <f>LOG('FPrices90-04'!N41/'FPrices90-04'!M41)</f>
        <v>-0.025464330371580954</v>
      </c>
      <c r="O41" s="110">
        <f>LOG('FPrices90-04'!O41/'FPrices90-04'!N41)</f>
        <v>0.032585830372546504</v>
      </c>
      <c r="P41" s="110">
        <f>LOG('FPrices90-04'!P41/'FPrices90-04'!O41)</f>
        <v>0.07274151095006386</v>
      </c>
    </row>
    <row r="42" spans="1:16" ht="11.25">
      <c r="A42" s="65" t="s">
        <v>229</v>
      </c>
      <c r="B42" s="110"/>
      <c r="C42" s="110" t="e">
        <f>LOG('FPrices90-04'!C42/'FPrices90-04'!B42)</f>
        <v>#DIV/0!</v>
      </c>
      <c r="D42" s="110" t="e">
        <f>LOG('FPrices90-04'!D42/'FPrices90-04'!C42)</f>
        <v>#DIV/0!</v>
      </c>
      <c r="E42" s="110" t="e">
        <f>LOG('FPrices90-04'!E42/'FPrices90-04'!D42)</f>
        <v>#DIV/0!</v>
      </c>
      <c r="F42" s="110">
        <f>LOG('FPrices90-04'!F42/'FPrices90-04'!E42)</f>
        <v>-0.03099586336025566</v>
      </c>
      <c r="G42" s="110">
        <f>LOG('FPrices90-04'!G42/'FPrices90-04'!F42)</f>
        <v>0.11383992193396462</v>
      </c>
      <c r="H42" s="110">
        <f>LOG('FPrices90-04'!H42/'FPrices90-04'!G42)</f>
        <v>0.0592582379222641</v>
      </c>
      <c r="I42" s="110">
        <f>LOG('FPrices90-04'!I42/'FPrices90-04'!H42)</f>
        <v>-0.013653119986897333</v>
      </c>
      <c r="J42" s="110">
        <f>LOG('FPrices90-04'!J42/'FPrices90-04'!I42)</f>
        <v>-0.028023696422038315</v>
      </c>
      <c r="K42" s="110">
        <f>LOG('FPrices90-04'!K42/'FPrices90-04'!J42)</f>
        <v>0.09603086094646916</v>
      </c>
      <c r="L42" s="110">
        <f>LOG('FPrices90-04'!L42/'FPrices90-04'!K42)</f>
        <v>0.06780694729599782</v>
      </c>
      <c r="M42" s="110">
        <f>LOG('FPrices90-04'!M42/'FPrices90-04'!L42)</f>
        <v>-0.03779528743432867</v>
      </c>
      <c r="N42" s="110">
        <f>LOG('FPrices90-04'!N42/'FPrices90-04'!M42)</f>
        <v>0.02077484133291428</v>
      </c>
      <c r="O42" s="110">
        <f>LOG('FPrices90-04'!O42/'FPrices90-04'!N42)</f>
        <v>-0.004613347360517675</v>
      </c>
      <c r="P42" s="110">
        <f>LOG('FPrices90-04'!P42/'FPrices90-04'!O42)</f>
        <v>-0.00643343724888635</v>
      </c>
    </row>
    <row r="43" spans="1:16" ht="11.25">
      <c r="A43" s="65" t="s">
        <v>228</v>
      </c>
      <c r="B43" s="110"/>
      <c r="C43" s="110">
        <f>LOG('FPrices90-04'!C43/'FPrices90-04'!B43)</f>
        <v>1.4512740375583422</v>
      </c>
      <c r="D43" s="110">
        <f>LOG('FPrices90-04'!D43/'FPrices90-04'!C43)</f>
        <v>0.17478441044407583</v>
      </c>
      <c r="E43" s="110">
        <f>LOG('FPrices90-04'!E43/'FPrices90-04'!D43)</f>
        <v>0.21174142850455765</v>
      </c>
      <c r="F43" s="110">
        <f>LOG('FPrices90-04'!F43/'FPrices90-04'!E43)</f>
        <v>0.26639546510588663</v>
      </c>
      <c r="G43" s="110">
        <f>LOG('FPrices90-04'!G43/'FPrices90-04'!F43)</f>
        <v>-0.5373900985002353</v>
      </c>
      <c r="H43" s="110">
        <f>LOG('FPrices90-04'!H43/'FPrices90-04'!G43)</f>
        <v>0.29188497237681593</v>
      </c>
      <c r="I43" s="110">
        <f>LOG('FPrices90-04'!I43/'FPrices90-04'!H43)</f>
        <v>-0.0975493938201921</v>
      </c>
      <c r="J43" s="110">
        <f>LOG('FPrices90-04'!J43/'FPrices90-04'!I43)</f>
        <v>-0.014522689590757103</v>
      </c>
      <c r="K43" s="110">
        <f>LOG('FPrices90-04'!K43/'FPrices90-04'!J43)</f>
        <v>-0.013743303668810363</v>
      </c>
      <c r="L43" s="110">
        <f>LOG('FPrices90-04'!L43/'FPrices90-04'!K43)</f>
        <v>0.09356831462016728</v>
      </c>
      <c r="M43" s="110">
        <f>LOG('FPrices90-04'!M43/'FPrices90-04'!L43)</f>
        <v>-0.022359814805113693</v>
      </c>
      <c r="N43" s="110">
        <f>LOG('FPrices90-04'!N43/'FPrices90-04'!M43)</f>
        <v>0.025475589435130307</v>
      </c>
      <c r="O43" s="110">
        <f>LOG('FPrices90-04'!O43/'FPrices90-04'!N43)</f>
        <v>-0.014892298108632622</v>
      </c>
      <c r="P43" s="110">
        <f>LOG('FPrices90-04'!P43/'FPrices90-04'!O43)</f>
        <v>-0.08837817115456419</v>
      </c>
    </row>
    <row r="44" spans="1:16" ht="12" thickBot="1">
      <c r="A44" s="77" t="s">
        <v>227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thickBot="1" thickTop="1">
      <c r="A45" s="71" t="s">
        <v>226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1:16" ht="12" thickTop="1">
      <c r="A46" s="65" t="s">
        <v>225</v>
      </c>
      <c r="B46" s="110"/>
      <c r="C46" s="110" t="e">
        <f>'FValue90-04'!C46/'FQty90-04'!C46</f>
        <v>#DIV/0!</v>
      </c>
      <c r="D46" s="110" t="e">
        <f>LOG('FPrices90-04'!D46/'FPrices90-04'!C46)</f>
        <v>#DIV/0!</v>
      </c>
      <c r="E46" s="110" t="e">
        <f>LOG('FPrices90-04'!E46/'FPrices90-04'!D46)</f>
        <v>#DIV/0!</v>
      </c>
      <c r="F46" s="110" t="e">
        <f>LOG('FPrices90-04'!F46/'FPrices90-04'!E46)</f>
        <v>#DIV/0!</v>
      </c>
      <c r="G46" s="110" t="e">
        <f>LOG('FPrices90-04'!G46/'FPrices90-04'!F46)</f>
        <v>#DIV/0!</v>
      </c>
      <c r="H46" s="110" t="e">
        <f>LOG('FPrices90-04'!H46/'FPrices90-04'!G46)</f>
        <v>#DIV/0!</v>
      </c>
      <c r="I46" s="110" t="e">
        <f>LOG('FPrices90-04'!I46/'FPrices90-04'!H46)</f>
        <v>#DIV/0!</v>
      </c>
      <c r="J46" s="110" t="e">
        <f>LOG('FPrices90-04'!J46/'FPrices90-04'!I46)</f>
        <v>#DIV/0!</v>
      </c>
      <c r="K46" s="110" t="e">
        <f>LOG('FPrices90-04'!K46/'FPrices90-04'!J46)</f>
        <v>#DIV/0!</v>
      </c>
      <c r="L46" s="110" t="e">
        <f>LOG('FPrices90-04'!L46/'FPrices90-04'!K46)</f>
        <v>#DIV/0!</v>
      </c>
      <c r="M46" s="110" t="e">
        <f>LOG('FPrices90-04'!M46/'FPrices90-04'!L46)</f>
        <v>#DIV/0!</v>
      </c>
      <c r="N46" s="110" t="e">
        <f>LOG('FPrices90-04'!N46/'FPrices90-04'!M46)</f>
        <v>#DIV/0!</v>
      </c>
      <c r="O46" s="110" t="e">
        <f>LOG('FPrices90-04'!O46/'FPrices90-04'!N46)</f>
        <v>#DIV/0!</v>
      </c>
      <c r="P46" s="110" t="e">
        <f>LOG('FPrices90-04'!P46/'FPrices90-04'!O46)</f>
        <v>#DIV/0!</v>
      </c>
    </row>
    <row r="47" spans="1:16" ht="11.25">
      <c r="A47" s="65" t="s">
        <v>224</v>
      </c>
      <c r="B47" s="110"/>
      <c r="C47" s="110">
        <f>'FValue90-04'!C47/'FQty90-04'!C47</f>
        <v>2.196797315844923</v>
      </c>
      <c r="D47" s="110">
        <f>LOG('FPrices90-04'!D47/'FPrices90-04'!C47)</f>
        <v>0.144518224894269</v>
      </c>
      <c r="E47" s="110">
        <f>LOG('FPrices90-04'!E47/'FPrices90-04'!D47)</f>
        <v>0.2055828349470059</v>
      </c>
      <c r="F47" s="110">
        <f>LOG('FPrices90-04'!F47/'FPrices90-04'!E47)</f>
        <v>0.023310342685509033</v>
      </c>
      <c r="G47" s="110">
        <f>LOG('FPrices90-04'!G47/'FPrices90-04'!F47)</f>
        <v>0.10341061316993866</v>
      </c>
      <c r="H47" s="110">
        <f>LOG('FPrices90-04'!H47/'FPrices90-04'!G47)</f>
        <v>0.0001690750752953119</v>
      </c>
      <c r="I47" s="110">
        <f>LOG('FPrices90-04'!I47/'FPrices90-04'!H47)</f>
        <v>-0.14997740080307034</v>
      </c>
      <c r="J47" s="110">
        <f>LOG('FPrices90-04'!J47/'FPrices90-04'!I47)</f>
        <v>-0.3255931085823086</v>
      </c>
      <c r="K47" s="110">
        <f>LOG('FPrices90-04'!K47/'FPrices90-04'!J47)</f>
        <v>0.04219542379437545</v>
      </c>
      <c r="L47" s="110">
        <f>LOG('FPrices90-04'!L47/'FPrices90-04'!K47)</f>
        <v>-0.03383590952435364</v>
      </c>
      <c r="M47" s="110">
        <f>LOG('FPrices90-04'!M47/'FPrices90-04'!L47)</f>
        <v>0.3192558183913698</v>
      </c>
      <c r="N47" s="110">
        <f>LOG('FPrices90-04'!N47/'FPrices90-04'!M47)</f>
        <v>0.12451257398889785</v>
      </c>
      <c r="O47" s="110">
        <f>LOG('FPrices90-04'!O47/'FPrices90-04'!N47)</f>
        <v>-0.02786548855461908</v>
      </c>
      <c r="P47" s="110">
        <f>LOG('FPrices90-04'!P47/'FPrices90-04'!O47)</f>
        <v>-0.038511778726423085</v>
      </c>
    </row>
    <row r="48" spans="1:16" ht="11.25">
      <c r="A48" s="65" t="s">
        <v>267</v>
      </c>
      <c r="B48" s="110"/>
      <c r="C48" s="110">
        <f>'FValue90-04'!C48/'FQty90-04'!C48</f>
        <v>5.825544325377449</v>
      </c>
      <c r="D48" s="110">
        <f>LOG('FPrices90-04'!D48/'FPrices90-04'!C48)</f>
        <v>0.2580050457294343</v>
      </c>
      <c r="E48" s="110">
        <f>LOG('FPrices90-04'!E48/'FPrices90-04'!D48)</f>
        <v>-0.6294218088081858</v>
      </c>
      <c r="F48" s="110">
        <f>LOG('FPrices90-04'!F48/'FPrices90-04'!E48)</f>
        <v>-0.37165817229881887</v>
      </c>
      <c r="G48" s="110">
        <f>LOG('FPrices90-04'!G48/'FPrices90-04'!F48)</f>
        <v>0.00815883447770376</v>
      </c>
      <c r="H48" s="110">
        <f>LOG('FPrices90-04'!H48/'FPrices90-04'!G48)</f>
        <v>-0.14291621868932064</v>
      </c>
      <c r="I48" s="110">
        <f>LOG('FPrices90-04'!I48/'FPrices90-04'!H48)</f>
        <v>0.486647458326907</v>
      </c>
      <c r="J48" s="110">
        <f>LOG('FPrices90-04'!J48/'FPrices90-04'!I48)</f>
        <v>-0.026732947614570176</v>
      </c>
      <c r="K48" s="110">
        <f>LOG('FPrices90-04'!K48/'FPrices90-04'!J48)</f>
        <v>0.05302336085510491</v>
      </c>
      <c r="L48" s="110">
        <f>LOG('FPrices90-04'!L48/'FPrices90-04'!K48)</f>
        <v>-0.08701723005559465</v>
      </c>
      <c r="M48" s="110">
        <f>LOG('FPrices90-04'!M48/'FPrices90-04'!L48)</f>
        <v>0.42005766915520937</v>
      </c>
      <c r="N48" s="110">
        <f>LOG('FPrices90-04'!N48/'FPrices90-04'!M48)</f>
        <v>0.7209137908413138</v>
      </c>
      <c r="O48" s="110">
        <f>LOG('FPrices90-04'!O48/'FPrices90-04'!N48)</f>
        <v>-0.5549863087640753</v>
      </c>
      <c r="P48" s="110">
        <f>LOG('FPrices90-04'!P48/'FPrices90-04'!O48)</f>
        <v>-0.021087111262139968</v>
      </c>
    </row>
    <row r="49" spans="1:16" ht="11.25">
      <c r="A49" s="65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</row>
    <row r="50" spans="1:16" ht="11.25">
      <c r="A50" s="59" t="s">
        <v>266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9" ht="11.25">
      <c r="A51" s="53"/>
      <c r="B51" s="52"/>
      <c r="C51" s="52"/>
      <c r="D51" s="52"/>
      <c r="E51" s="52"/>
      <c r="F51" s="52"/>
      <c r="G51" s="52"/>
      <c r="H51" s="52"/>
      <c r="I51" s="52"/>
    </row>
    <row r="52" spans="1:9" ht="11.25">
      <c r="A52" s="53"/>
      <c r="B52" s="52"/>
      <c r="C52" s="52"/>
      <c r="D52" s="52"/>
      <c r="E52" s="52"/>
      <c r="F52" s="52"/>
      <c r="G52" s="52"/>
      <c r="H52" s="52"/>
      <c r="I52" s="52"/>
    </row>
    <row r="53" spans="2:9" ht="11.25">
      <c r="B53" s="89"/>
      <c r="C53" s="88"/>
      <c r="D53" s="88"/>
      <c r="E53" s="88"/>
      <c r="F53" s="88"/>
      <c r="G53" s="88"/>
      <c r="H53" s="88"/>
      <c r="I53" s="88"/>
    </row>
    <row r="54" spans="1:9" ht="11.25">
      <c r="A54" s="42" t="s">
        <v>205</v>
      </c>
      <c r="B54" s="89"/>
      <c r="C54" s="88"/>
      <c r="D54" s="88"/>
      <c r="E54" s="88"/>
      <c r="F54" s="88"/>
      <c r="G54" s="88"/>
      <c r="H54" s="88"/>
      <c r="I54" s="88"/>
    </row>
    <row r="55" spans="1:16" ht="11.25">
      <c r="A55" s="82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 t="s">
        <v>260</v>
      </c>
      <c r="N55" s="87" t="s">
        <v>260</v>
      </c>
      <c r="O55" s="87" t="s">
        <v>260</v>
      </c>
      <c r="P55" s="87" t="s">
        <v>260</v>
      </c>
    </row>
    <row r="56" spans="1:16" ht="11.25">
      <c r="A56" s="85"/>
      <c r="B56" s="84">
        <v>1990</v>
      </c>
      <c r="C56" s="84">
        <v>1991</v>
      </c>
      <c r="D56" s="84">
        <v>1992</v>
      </c>
      <c r="E56" s="84">
        <v>1993</v>
      </c>
      <c r="F56" s="84">
        <v>1994</v>
      </c>
      <c r="G56" s="84">
        <v>1995</v>
      </c>
      <c r="H56" s="84">
        <v>1996</v>
      </c>
      <c r="I56" s="84">
        <v>1997</v>
      </c>
      <c r="J56" s="84">
        <v>1998</v>
      </c>
      <c r="K56" s="84">
        <v>1999</v>
      </c>
      <c r="L56" s="84">
        <v>2000</v>
      </c>
      <c r="M56" s="84">
        <v>2001</v>
      </c>
      <c r="N56" s="84">
        <v>2002</v>
      </c>
      <c r="O56" s="84">
        <v>2003</v>
      </c>
      <c r="P56" s="84">
        <v>2004</v>
      </c>
    </row>
    <row r="57" spans="1:16" ht="11.25">
      <c r="A57" s="108" t="s">
        <v>259</v>
      </c>
      <c r="B57" s="107"/>
      <c r="C57" s="107"/>
      <c r="D57" s="107"/>
      <c r="E57" s="107"/>
      <c r="F57" s="107"/>
      <c r="G57" s="107"/>
      <c r="H57" s="106"/>
      <c r="I57" s="107"/>
      <c r="J57" s="107"/>
      <c r="K57" s="107"/>
      <c r="L57" s="107"/>
      <c r="M57" s="107"/>
      <c r="N57" s="107"/>
      <c r="O57" s="107"/>
      <c r="P57" s="106"/>
    </row>
    <row r="58" spans="1:16" ht="11.25">
      <c r="A58" s="65" t="s">
        <v>258</v>
      </c>
      <c r="B58" s="110"/>
      <c r="C58" s="110">
        <f>NOT(ISERROR(C6))*'FValue90-04'!C6</f>
        <v>111418.54769000105</v>
      </c>
      <c r="D58" s="110">
        <f>NOT(ISERROR(D6))*'FValue90-04'!D6</f>
        <v>50619.32100999975</v>
      </c>
      <c r="E58" s="110">
        <f>NOT(ISERROR(E6))*'FValue90-04'!E6</f>
        <v>24670.288449999134</v>
      </c>
      <c r="F58" s="110">
        <f>NOT(ISERROR(F6))*'FValue90-04'!F6</f>
        <v>1623.6040699999987</v>
      </c>
      <c r="G58" s="110">
        <f>NOT(ISERROR(G6))*'FValue90-04'!G6</f>
        <v>908.46</v>
      </c>
      <c r="H58" s="110">
        <f>NOT(ISERROR(H6))*'FValue90-04'!H6</f>
        <v>1108.211</v>
      </c>
      <c r="I58" s="110">
        <f>NOT(ISERROR(I6))*'FValue90-04'!I6</f>
        <v>10965.117</v>
      </c>
      <c r="J58" s="110">
        <f>NOT(ISERROR(J6))*'FValue90-04'!J6</f>
        <v>36852.84649</v>
      </c>
      <c r="K58" s="110">
        <f>NOT(ISERROR(K6))*'FValue90-04'!K6</f>
        <v>53231.05250000005</v>
      </c>
      <c r="L58" s="110">
        <f>NOT(ISERROR(L6))*'FValue90-04'!L6</f>
        <v>43059.454</v>
      </c>
      <c r="M58" s="110">
        <f>NOT(ISERROR(M6))*'FValue90-04'!M6</f>
        <v>32851.106</v>
      </c>
      <c r="N58" s="110">
        <f>NOT(ISERROR(N6))*'FValue90-04'!N6</f>
        <v>27199.048</v>
      </c>
      <c r="O58" s="110">
        <f>NOT(ISERROR(O6))*'FValue90-04'!O6</f>
        <v>18566.599</v>
      </c>
      <c r="P58" s="110">
        <f>NOT(ISERROR(P6))*'FValue90-04'!P6</f>
        <v>19016.046</v>
      </c>
    </row>
    <row r="59" spans="1:16" ht="11.25">
      <c r="A59" s="65" t="s">
        <v>257</v>
      </c>
      <c r="B59" s="110"/>
      <c r="C59" s="110">
        <f>NOT(ISERROR(C7))*'FValue90-04'!C7</f>
        <v>492.0661400000012</v>
      </c>
      <c r="D59" s="110">
        <f>NOT(ISERROR(D7))*'FValue90-04'!D7</f>
        <v>443.0407500000004</v>
      </c>
      <c r="E59" s="110">
        <f>NOT(ISERROR(E7))*'FValue90-04'!E7</f>
        <v>269.9355799999997</v>
      </c>
      <c r="F59" s="110">
        <f>NOT(ISERROR(F7))*'FValue90-04'!F7</f>
        <v>15.466280000000003</v>
      </c>
      <c r="G59" s="110">
        <f>NOT(ISERROR(G7))*'FValue90-04'!G7</f>
        <v>91.541</v>
      </c>
      <c r="H59" s="110">
        <f>NOT(ISERROR(H7))*'FValue90-04'!H7</f>
        <v>141.675</v>
      </c>
      <c r="I59" s="110">
        <f>NOT(ISERROR(I7))*'FValue90-04'!I7</f>
        <v>245.328</v>
      </c>
      <c r="J59" s="110">
        <f>NOT(ISERROR(J7))*'FValue90-04'!J7</f>
        <v>230.59517</v>
      </c>
      <c r="K59" s="110">
        <f>NOT(ISERROR(K7))*'FValue90-04'!K7</f>
        <v>163.81960999999998</v>
      </c>
      <c r="L59" s="110">
        <f>NOT(ISERROR(L7))*'FValue90-04'!L7</f>
        <v>215.512</v>
      </c>
      <c r="M59" s="110">
        <f>NOT(ISERROR(M7))*'FValue90-04'!M7</f>
        <v>173.026</v>
      </c>
      <c r="N59" s="110">
        <f>NOT(ISERROR(N7))*'FValue90-04'!N7</f>
        <v>307.562</v>
      </c>
      <c r="O59" s="110">
        <f>NOT(ISERROR(O7))*'FValue90-04'!O7</f>
        <v>201.944</v>
      </c>
      <c r="P59" s="110">
        <f>NOT(ISERROR(P7))*'FValue90-04'!P7</f>
        <v>150.085</v>
      </c>
    </row>
    <row r="60" spans="1:16" ht="11.25">
      <c r="A60" s="65" t="s">
        <v>256</v>
      </c>
      <c r="B60" s="110"/>
      <c r="C60" s="110">
        <f>NOT(ISERROR(C8))*'FValue90-04'!C8</f>
        <v>7382.627599999995</v>
      </c>
      <c r="D60" s="110">
        <f>NOT(ISERROR(D8))*'FValue90-04'!D8</f>
        <v>9182.205660000007</v>
      </c>
      <c r="E60" s="110">
        <f>NOT(ISERROR(E8))*'FValue90-04'!E8</f>
        <v>7251.623009999951</v>
      </c>
      <c r="F60" s="110">
        <f>NOT(ISERROR(F8))*'FValue90-04'!F8</f>
        <v>5351.30027</v>
      </c>
      <c r="G60" s="110">
        <f>NOT(ISERROR(G8))*'FValue90-04'!G8</f>
        <v>1955.544</v>
      </c>
      <c r="H60" s="110">
        <f>NOT(ISERROR(H8))*'FValue90-04'!H8</f>
        <v>3211.395</v>
      </c>
      <c r="I60" s="110">
        <f>NOT(ISERROR(I8))*'FValue90-04'!I8</f>
        <v>2889.627</v>
      </c>
      <c r="J60" s="110">
        <f>NOT(ISERROR(J8))*'FValue90-04'!J8</f>
        <v>6909.02866</v>
      </c>
      <c r="K60" s="110">
        <f>NOT(ISERROR(K8))*'FValue90-04'!K8</f>
        <v>4466.688740000035</v>
      </c>
      <c r="L60" s="110">
        <f>NOT(ISERROR(L8))*'FValue90-04'!L8</f>
        <v>3359.699</v>
      </c>
      <c r="M60" s="110">
        <f>NOT(ISERROR(M8))*'FValue90-04'!M8</f>
        <v>5363.307</v>
      </c>
      <c r="N60" s="110">
        <f>NOT(ISERROR(N8))*'FValue90-04'!N8</f>
        <v>4385.196</v>
      </c>
      <c r="O60" s="110">
        <f>NOT(ISERROR(O8))*'FValue90-04'!O8</f>
        <v>4419.327</v>
      </c>
      <c r="P60" s="110">
        <f>NOT(ISERROR(P8))*'FValue90-04'!P8</f>
        <v>3485.852</v>
      </c>
    </row>
    <row r="61" spans="1:16" ht="11.25">
      <c r="A61" s="65" t="s">
        <v>255</v>
      </c>
      <c r="B61" s="110"/>
      <c r="C61" s="110">
        <f>NOT(ISERROR(C9))*'FValue90-04'!C9</f>
        <v>1043.9176900000004</v>
      </c>
      <c r="D61" s="110">
        <f>NOT(ISERROR(D9))*'FValue90-04'!D9</f>
        <v>344.9479999999998</v>
      </c>
      <c r="E61" s="110">
        <f>NOT(ISERROR(E9))*'FValue90-04'!E9</f>
        <v>535.9145800000002</v>
      </c>
      <c r="F61" s="110">
        <f>NOT(ISERROR(F9))*'FValue90-04'!F9</f>
        <v>285.93706</v>
      </c>
      <c r="G61" s="110">
        <f>NOT(ISERROR(G9))*'FValue90-04'!G9</f>
        <v>767.039</v>
      </c>
      <c r="H61" s="110">
        <f>NOT(ISERROR(H9))*'FValue90-04'!H9</f>
        <v>1036.209</v>
      </c>
      <c r="I61" s="110">
        <f>NOT(ISERROR(I9))*'FValue90-04'!I9</f>
        <v>1564.15</v>
      </c>
      <c r="J61" s="110">
        <f>NOT(ISERROR(J9))*'FValue90-04'!J9</f>
        <v>1588.59385</v>
      </c>
      <c r="K61" s="110">
        <f>NOT(ISERROR(K9))*'FValue90-04'!K9</f>
        <v>1419.19551</v>
      </c>
      <c r="L61" s="110">
        <f>NOT(ISERROR(L9))*'FValue90-04'!L9</f>
        <v>1702.052</v>
      </c>
      <c r="M61" s="110">
        <f>NOT(ISERROR(M9))*'FValue90-04'!M9</f>
        <v>2455.379</v>
      </c>
      <c r="N61" s="110">
        <f>NOT(ISERROR(N9))*'FValue90-04'!N9</f>
        <v>2540.245</v>
      </c>
      <c r="O61" s="110">
        <f>NOT(ISERROR(O9))*'FValue90-04'!O9</f>
        <v>3574.099</v>
      </c>
      <c r="P61" s="110">
        <f>NOT(ISERROR(P9))*'FValue90-04'!P9</f>
        <v>3256.078</v>
      </c>
    </row>
    <row r="62" spans="1:16" ht="11.25">
      <c r="A62" s="65" t="s">
        <v>254</v>
      </c>
      <c r="B62" s="110"/>
      <c r="C62" s="110">
        <f>NOT(ISERROR(C10))*'FValue90-04'!C10</f>
        <v>16389.928660000107</v>
      </c>
      <c r="D62" s="110">
        <f>NOT(ISERROR(D10))*'FValue90-04'!D10</f>
        <v>11122.622020000008</v>
      </c>
      <c r="E62" s="110">
        <f>NOT(ISERROR(E10))*'FValue90-04'!E10</f>
        <v>8816.668350000326</v>
      </c>
      <c r="F62" s="110">
        <f>NOT(ISERROR(F10))*'FValue90-04'!F10</f>
        <v>1679.7729400000023</v>
      </c>
      <c r="G62" s="110">
        <f>NOT(ISERROR(G10))*'FValue90-04'!G10</f>
        <v>1355.123</v>
      </c>
      <c r="H62" s="110">
        <f>NOT(ISERROR(H10))*'FValue90-04'!H10</f>
        <v>1058.9029999999998</v>
      </c>
      <c r="I62" s="110">
        <f>NOT(ISERROR(I10))*'FValue90-04'!I10</f>
        <v>1034.467</v>
      </c>
      <c r="J62" s="110">
        <f>NOT(ISERROR(J10))*'FValue90-04'!J10</f>
        <v>4859.30625</v>
      </c>
      <c r="K62" s="110">
        <f>NOT(ISERROR(K10))*'FValue90-04'!K10</f>
        <v>6387.7866</v>
      </c>
      <c r="L62" s="110">
        <f>NOT(ISERROR(L10))*'FValue90-04'!L10</f>
        <v>10375.663</v>
      </c>
      <c r="M62" s="110">
        <f>NOT(ISERROR(M10))*'FValue90-04'!M10</f>
        <v>13606.633</v>
      </c>
      <c r="N62" s="110">
        <f>NOT(ISERROR(N10))*'FValue90-04'!N10</f>
        <v>11416.057999999999</v>
      </c>
      <c r="O62" s="110">
        <f>NOT(ISERROR(O10))*'FValue90-04'!O10</f>
        <v>11805.464999999998</v>
      </c>
      <c r="P62" s="110">
        <f>NOT(ISERROR(P10))*'FValue90-04'!P10</f>
        <v>12298.796999999999</v>
      </c>
    </row>
    <row r="63" spans="1:16" ht="11.25">
      <c r="A63" s="65" t="s">
        <v>253</v>
      </c>
      <c r="B63" s="110"/>
      <c r="C63" s="110">
        <f>NOT(ISERROR(C11))*'FValue90-04'!C11</f>
        <v>10546.676750000035</v>
      </c>
      <c r="D63" s="110">
        <f>NOT(ISERROR(D11))*'FValue90-04'!D11</f>
        <v>12002.123720000001</v>
      </c>
      <c r="E63" s="110">
        <f>NOT(ISERROR(E11))*'FValue90-04'!E11</f>
        <v>8511.834250000016</v>
      </c>
      <c r="F63" s="110">
        <f>NOT(ISERROR(F11))*'FValue90-04'!F11</f>
        <v>8203.628760000014</v>
      </c>
      <c r="G63" s="110">
        <f>NOT(ISERROR(G11))*'FValue90-04'!G11</f>
        <v>11703.211</v>
      </c>
      <c r="H63" s="110">
        <f>NOT(ISERROR(H11))*'FValue90-04'!H11</f>
        <v>19238.042</v>
      </c>
      <c r="I63" s="110">
        <f>NOT(ISERROR(I11))*'FValue90-04'!I11</f>
        <v>15117.659</v>
      </c>
      <c r="J63" s="110">
        <f>NOT(ISERROR(J11))*'FValue90-04'!J11</f>
        <v>13721.73244</v>
      </c>
      <c r="K63" s="110">
        <f>NOT(ISERROR(K11))*'FValue90-04'!K11</f>
        <v>9498.152229999989</v>
      </c>
      <c r="L63" s="110">
        <f>NOT(ISERROR(L11))*'FValue90-04'!L11</f>
        <v>14427.272</v>
      </c>
      <c r="M63" s="110">
        <f>NOT(ISERROR(M11))*'FValue90-04'!M11</f>
        <v>10640.844</v>
      </c>
      <c r="N63" s="110">
        <f>NOT(ISERROR(N11))*'FValue90-04'!N11</f>
        <v>10662.612</v>
      </c>
      <c r="O63" s="110">
        <f>NOT(ISERROR(O11))*'FValue90-04'!O11</f>
        <v>15936.458</v>
      </c>
      <c r="P63" s="110">
        <f>NOT(ISERROR(P11))*'FValue90-04'!P11</f>
        <v>12777.147</v>
      </c>
    </row>
    <row r="64" spans="1:16" ht="11.25">
      <c r="A64" s="65" t="s">
        <v>252</v>
      </c>
      <c r="B64" s="110"/>
      <c r="C64" s="110">
        <f>NOT(ISERROR(C12))*'FValue90-04'!C12</f>
        <v>656.5436300000006</v>
      </c>
      <c r="D64" s="110">
        <f>NOT(ISERROR(D12))*'FValue90-04'!D12</f>
        <v>192.06222000000017</v>
      </c>
      <c r="E64" s="110">
        <f>NOT(ISERROR(E12))*'FValue90-04'!E12</f>
        <v>123.75544999999961</v>
      </c>
      <c r="F64" s="110">
        <f>NOT(ISERROR(F12))*'FValue90-04'!F12</f>
        <v>76.56206999999993</v>
      </c>
      <c r="G64" s="110">
        <f>NOT(ISERROR(G12))*'FValue90-04'!G12</f>
        <v>291.496</v>
      </c>
      <c r="H64" s="110">
        <f>NOT(ISERROR(H12))*'FValue90-04'!H12</f>
        <v>222.771</v>
      </c>
      <c r="I64" s="110">
        <f>NOT(ISERROR(I12))*'FValue90-04'!I12</f>
        <v>330.585</v>
      </c>
      <c r="J64" s="110">
        <f>NOT(ISERROR(J12))*'FValue90-04'!J12</f>
        <v>353.73481</v>
      </c>
      <c r="K64" s="110">
        <f>NOT(ISERROR(K12))*'FValue90-04'!K12</f>
        <v>476.56882</v>
      </c>
      <c r="L64" s="110">
        <f>NOT(ISERROR(L12))*'FValue90-04'!L12</f>
        <v>334.083</v>
      </c>
      <c r="M64" s="110">
        <f>NOT(ISERROR(M12))*'FValue90-04'!M12</f>
        <v>403.687</v>
      </c>
      <c r="N64" s="110">
        <f>NOT(ISERROR(N12))*'FValue90-04'!N12</f>
        <v>229.111</v>
      </c>
      <c r="O64" s="110">
        <f>NOT(ISERROR(O12))*'FValue90-04'!O12</f>
        <v>162.378</v>
      </c>
      <c r="P64" s="110">
        <f>NOT(ISERROR(P12))*'FValue90-04'!P12</f>
        <v>153.029</v>
      </c>
    </row>
    <row r="65" spans="1:16" ht="11.25">
      <c r="A65" s="65" t="s">
        <v>251</v>
      </c>
      <c r="B65" s="110"/>
      <c r="C65" s="110">
        <f>NOT(ISERROR(C13))*'FValue90-04'!C13</f>
        <v>588.4602199999993</v>
      </c>
      <c r="D65" s="110">
        <f>NOT(ISERROR(D13))*'FValue90-04'!D13</f>
        <v>653.4196500000012</v>
      </c>
      <c r="E65" s="110">
        <f>NOT(ISERROR(E13))*'FValue90-04'!E13</f>
        <v>333.38591</v>
      </c>
      <c r="F65" s="110">
        <f>NOT(ISERROR(F13))*'FValue90-04'!F13</f>
        <v>238.59609000000032</v>
      </c>
      <c r="G65" s="110">
        <f>NOT(ISERROR(G13))*'FValue90-04'!G13</f>
        <v>583.003</v>
      </c>
      <c r="H65" s="110">
        <f>NOT(ISERROR(H13))*'FValue90-04'!H13</f>
        <v>240.17600000000002</v>
      </c>
      <c r="I65" s="110">
        <f>NOT(ISERROR(I13))*'FValue90-04'!I13</f>
        <v>205.952</v>
      </c>
      <c r="J65" s="110">
        <f>NOT(ISERROR(J13))*'FValue90-04'!J13</f>
        <v>296.57996</v>
      </c>
      <c r="K65" s="110">
        <f>NOT(ISERROR(K13))*'FValue90-04'!K13</f>
        <v>495.8292599999992</v>
      </c>
      <c r="L65" s="110">
        <f>NOT(ISERROR(L13))*'FValue90-04'!L13</f>
        <v>388.212</v>
      </c>
      <c r="M65" s="110">
        <f>NOT(ISERROR(M13))*'FValue90-04'!M13</f>
        <v>850.207</v>
      </c>
      <c r="N65" s="110">
        <f>NOT(ISERROR(N13))*'FValue90-04'!N13</f>
        <v>832.899</v>
      </c>
      <c r="O65" s="110">
        <f>NOT(ISERROR(O13))*'FValue90-04'!O13</f>
        <v>858.943</v>
      </c>
      <c r="P65" s="110">
        <f>NOT(ISERROR(P13))*'FValue90-04'!P13</f>
        <v>909.791</v>
      </c>
    </row>
    <row r="66" spans="1:16" ht="11.25">
      <c r="A66" s="65" t="s">
        <v>250</v>
      </c>
      <c r="B66" s="110"/>
      <c r="C66" s="110">
        <f>NOT(ISERROR(C14))*'FValue90-04'!C14</f>
        <v>0</v>
      </c>
      <c r="D66" s="110">
        <f>NOT(ISERROR(D14))*'FValue90-04'!D14</f>
        <v>0.0008</v>
      </c>
      <c r="E66" s="110">
        <f>NOT(ISERROR(E14))*'FValue90-04'!E14</f>
        <v>0</v>
      </c>
      <c r="F66" s="110">
        <f>NOT(ISERROR(F14))*'FValue90-04'!F14</f>
        <v>0</v>
      </c>
      <c r="G66" s="110">
        <f>NOT(ISERROR(G14))*'FValue90-04'!G14</f>
        <v>2.658</v>
      </c>
      <c r="H66" s="110">
        <f>NOT(ISERROR(H14))*'FValue90-04'!H14</f>
        <v>1.054</v>
      </c>
      <c r="I66" s="110">
        <f>NOT(ISERROR(I14))*'FValue90-04'!I14</f>
        <v>1.922</v>
      </c>
      <c r="J66" s="110">
        <f>NOT(ISERROR(J14))*'FValue90-04'!J14</f>
        <v>0.29363</v>
      </c>
      <c r="K66" s="110">
        <f>NOT(ISERROR(K14))*'FValue90-04'!K14</f>
        <v>0.41811000000000004</v>
      </c>
      <c r="L66" s="110">
        <f>NOT(ISERROR(L14))*'FValue90-04'!L14</f>
        <v>0.081</v>
      </c>
      <c r="M66" s="110">
        <f>NOT(ISERROR(M14))*'FValue90-04'!M14</f>
        <v>1.466</v>
      </c>
      <c r="N66" s="110">
        <f>NOT(ISERROR(N14))*'FValue90-04'!N14</f>
        <v>0.269</v>
      </c>
      <c r="O66" s="110">
        <f>NOT(ISERROR(O14))*'FValue90-04'!O14</f>
        <v>1.243</v>
      </c>
      <c r="P66" s="110">
        <f>NOT(ISERROR(P14))*'FValue90-04'!P14</f>
        <v>1.879</v>
      </c>
    </row>
    <row r="67" spans="1:16" ht="11.25">
      <c r="A67" s="65" t="s">
        <v>249</v>
      </c>
      <c r="B67" s="110"/>
      <c r="C67" s="110">
        <f>NOT(ISERROR(C15))*'FValue90-04'!C15</f>
        <v>225.31715999999977</v>
      </c>
      <c r="D67" s="110">
        <f>NOT(ISERROR(D15))*'FValue90-04'!D15</f>
        <v>75.85875000000053</v>
      </c>
      <c r="E67" s="110">
        <f>NOT(ISERROR(E15))*'FValue90-04'!E15</f>
        <v>77.62237999999998</v>
      </c>
      <c r="F67" s="110">
        <f>NOT(ISERROR(F15))*'FValue90-04'!F15</f>
        <v>56.324040000000004</v>
      </c>
      <c r="G67" s="110">
        <f>NOT(ISERROR(G15))*'FValue90-04'!G15</f>
        <v>88.008</v>
      </c>
      <c r="H67" s="110">
        <f>NOT(ISERROR(H15))*'FValue90-04'!H15</f>
        <v>66.661</v>
      </c>
      <c r="I67" s="110">
        <f>NOT(ISERROR(I15))*'FValue90-04'!I15</f>
        <v>175.213</v>
      </c>
      <c r="J67" s="110">
        <f>NOT(ISERROR(J15))*'FValue90-04'!J15</f>
        <v>57.09004</v>
      </c>
      <c r="K67" s="110">
        <f>NOT(ISERROR(K15))*'FValue90-04'!K15</f>
        <v>104.63536</v>
      </c>
      <c r="L67" s="110">
        <f>NOT(ISERROR(L15))*'FValue90-04'!L15</f>
        <v>209.079</v>
      </c>
      <c r="M67" s="110">
        <f>NOT(ISERROR(M15))*'FValue90-04'!M15</f>
        <v>170.385</v>
      </c>
      <c r="N67" s="110">
        <f>NOT(ISERROR(N15))*'FValue90-04'!N15</f>
        <v>217.36</v>
      </c>
      <c r="O67" s="110">
        <f>NOT(ISERROR(O15))*'FValue90-04'!O15</f>
        <v>34.352</v>
      </c>
      <c r="P67" s="110">
        <f>NOT(ISERROR(P15))*'FValue90-04'!P15</f>
        <v>16.126</v>
      </c>
    </row>
    <row r="68" spans="1:16" ht="11.25">
      <c r="A68" s="65" t="s">
        <v>248</v>
      </c>
      <c r="B68" s="110"/>
      <c r="C68" s="110">
        <f>NOT(ISERROR(C16))*'FValue90-04'!C16</f>
        <v>2.8488399999999996</v>
      </c>
      <c r="D68" s="110">
        <f>NOT(ISERROR(D16))*'FValue90-04'!D16</f>
        <v>8.451799999999999</v>
      </c>
      <c r="E68" s="110">
        <f>NOT(ISERROR(E16))*'FValue90-04'!E16</f>
        <v>10.839190000000004</v>
      </c>
      <c r="F68" s="110">
        <f>NOT(ISERROR(F16))*'FValue90-04'!F16</f>
        <v>1139.518579999997</v>
      </c>
      <c r="G68" s="110">
        <f>NOT(ISERROR(G16))*'FValue90-04'!G16</f>
        <v>1577.357</v>
      </c>
      <c r="H68" s="110">
        <f>NOT(ISERROR(H16))*'FValue90-04'!H16</f>
        <v>664.307</v>
      </c>
      <c r="I68" s="110">
        <f>NOT(ISERROR(I16))*'FValue90-04'!I16</f>
        <v>990.018</v>
      </c>
      <c r="J68" s="110">
        <f>NOT(ISERROR(J16))*'FValue90-04'!J16</f>
        <v>652.1342</v>
      </c>
      <c r="K68" s="110">
        <f>NOT(ISERROR(K16))*'FValue90-04'!K16</f>
        <v>681.9284899999969</v>
      </c>
      <c r="L68" s="110">
        <f>NOT(ISERROR(L16))*'FValue90-04'!L16</f>
        <v>324.064</v>
      </c>
      <c r="M68" s="110">
        <f>NOT(ISERROR(M16))*'FValue90-04'!M16</f>
        <v>537.179</v>
      </c>
      <c r="N68" s="110">
        <f>NOT(ISERROR(N16))*'FValue90-04'!N16</f>
        <v>651.164</v>
      </c>
      <c r="O68" s="110">
        <f>NOT(ISERROR(O16))*'FValue90-04'!O16</f>
        <v>663.897</v>
      </c>
      <c r="P68" s="110">
        <f>NOT(ISERROR(P16))*'FValue90-04'!P16</f>
        <v>410.345</v>
      </c>
    </row>
    <row r="69" spans="1:16" ht="11.25">
      <c r="A69" s="65" t="s">
        <v>247</v>
      </c>
      <c r="B69" s="110"/>
      <c r="C69" s="110">
        <f>NOT(ISERROR(C17))*'FValue90-04'!C17</f>
        <v>0.3356</v>
      </c>
      <c r="D69" s="110">
        <f>NOT(ISERROR(D17))*'FValue90-04'!D17</f>
        <v>0.12658</v>
      </c>
      <c r="E69" s="110">
        <f>NOT(ISERROR(E17))*'FValue90-04'!E17</f>
        <v>0.775</v>
      </c>
      <c r="F69" s="110">
        <f>NOT(ISERROR(F17))*'FValue90-04'!F17</f>
        <v>2.4478999999999997</v>
      </c>
      <c r="G69" s="110">
        <f>NOT(ISERROR(G17))*'FValue90-04'!G17</f>
        <v>3.19</v>
      </c>
      <c r="H69" s="110">
        <f>NOT(ISERROR(H17))*'FValue90-04'!H17</f>
        <v>3.305</v>
      </c>
      <c r="I69" s="110">
        <f>NOT(ISERROR(I17))*'FValue90-04'!I17</f>
        <v>0</v>
      </c>
      <c r="J69" s="110">
        <f>NOT(ISERROR(J17))*'FValue90-04'!J17</f>
        <v>0</v>
      </c>
      <c r="K69" s="110">
        <f>NOT(ISERROR(K17))*'FValue90-04'!K17</f>
        <v>0.0034</v>
      </c>
      <c r="L69" s="110">
        <f>NOT(ISERROR(L17))*'FValue90-04'!L17</f>
        <v>0.005</v>
      </c>
      <c r="M69" s="110">
        <f>NOT(ISERROR(M17))*'FValue90-04'!M17</f>
        <v>47.659</v>
      </c>
      <c r="N69" s="110">
        <f>NOT(ISERROR(N17))*'FValue90-04'!N17</f>
        <v>53.021</v>
      </c>
      <c r="O69" s="110">
        <f>NOT(ISERROR(O17))*'FValue90-04'!O17</f>
        <v>0.043</v>
      </c>
      <c r="P69" s="110">
        <f>NOT(ISERROR(P17))*'FValue90-04'!P17</f>
        <v>0</v>
      </c>
    </row>
    <row r="70" spans="1:16" ht="11.25">
      <c r="A70" s="65" t="s">
        <v>228</v>
      </c>
      <c r="B70" s="110"/>
      <c r="C70" s="110">
        <f>NOT(ISERROR(C18))*'FValue90-04'!C18</f>
        <v>165.06352000008337</v>
      </c>
      <c r="D70" s="110">
        <f>NOT(ISERROR(D18))*'FValue90-04'!D18</f>
        <v>404.68433000000005</v>
      </c>
      <c r="E70" s="110">
        <f>NOT(ISERROR(E18))*'FValue90-04'!E18</f>
        <v>278.958590000002</v>
      </c>
      <c r="F70" s="110">
        <f>NOT(ISERROR(F18))*'FValue90-04'!F18</f>
        <v>503.76356999999916</v>
      </c>
      <c r="G70" s="110">
        <f>NOT(ISERROR(G18))*'FValue90-04'!G18</f>
        <v>539.1269999999931</v>
      </c>
      <c r="H70" s="110">
        <f>NOT(ISERROR(H18))*'FValue90-04'!H18</f>
        <v>507.0500000000029</v>
      </c>
      <c r="I70" s="110">
        <f>NOT(ISERROR(I18))*'FValue90-04'!I18</f>
        <v>572.9349999999977</v>
      </c>
      <c r="J70" s="110">
        <f>NOT(ISERROR(J18))*'FValue90-04'!J18</f>
        <v>623.8561399999744</v>
      </c>
      <c r="K70" s="110">
        <f>NOT(ISERROR(K18))*'FValue90-04'!K18</f>
        <v>362.2156599999871</v>
      </c>
      <c r="L70" s="110">
        <f>NOT(ISERROR(L18))*'FValue90-04'!L18</f>
        <v>310.9579999999987</v>
      </c>
      <c r="M70" s="110">
        <f>NOT(ISERROR(M18))*'FValue90-04'!M18</f>
        <v>1364.507999999987</v>
      </c>
      <c r="N70" s="110">
        <f>NOT(ISERROR(N18))*'FValue90-04'!N18</f>
        <v>3877.1280000000115</v>
      </c>
      <c r="O70" s="110">
        <f>NOT(ISERROR(O18))*'FValue90-04'!O18</f>
        <v>4317.849000000009</v>
      </c>
      <c r="P70" s="110">
        <f>NOT(ISERROR(P18))*'FValue90-04'!P18</f>
        <v>1859.5760000000082</v>
      </c>
    </row>
    <row r="71" spans="1:16" ht="12" thickBot="1">
      <c r="A71" s="77" t="s">
        <v>17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" thickTop="1">
      <c r="A72" s="80" t="s">
        <v>246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ht="11.25">
      <c r="A73" s="65" t="s">
        <v>245</v>
      </c>
      <c r="B73" s="110"/>
      <c r="C73" s="110">
        <f>NOT(ISERROR(C21))*'FValue90-04'!C21</f>
        <v>6827.232120000018</v>
      </c>
      <c r="D73" s="110">
        <f>NOT(ISERROR(D21))*'FValue90-04'!D21</f>
        <v>3557.877879999996</v>
      </c>
      <c r="E73" s="110">
        <f>NOT(ISERROR(E21))*'FValue90-04'!E21</f>
        <v>3049.3356499999995</v>
      </c>
      <c r="F73" s="110">
        <f>NOT(ISERROR(F21))*'FValue90-04'!F21</f>
        <v>3030.627460000005</v>
      </c>
      <c r="G73" s="110">
        <f>NOT(ISERROR(G21))*'FValue90-04'!G21</f>
        <v>3361.845</v>
      </c>
      <c r="H73" s="110">
        <f>NOT(ISERROR(H21))*'FValue90-04'!H21</f>
        <v>2909.77</v>
      </c>
      <c r="I73" s="110">
        <f>NOT(ISERROR(I21))*'FValue90-04'!I21</f>
        <v>3220.222</v>
      </c>
      <c r="J73" s="110">
        <f>NOT(ISERROR(J21))*'FValue90-04'!J21</f>
        <v>3626.48281</v>
      </c>
      <c r="K73" s="110">
        <f>NOT(ISERROR(K21))*'FValue90-04'!K21</f>
        <v>2489.90335</v>
      </c>
      <c r="L73" s="110">
        <f>NOT(ISERROR(L21))*'FValue90-04'!L21</f>
        <v>2611.203</v>
      </c>
      <c r="M73" s="110">
        <f>NOT(ISERROR(M21))*'FValue90-04'!M21</f>
        <v>2735.809</v>
      </c>
      <c r="N73" s="110">
        <f>NOT(ISERROR(N21))*'FValue90-04'!N21</f>
        <v>3342.057</v>
      </c>
      <c r="O73" s="110">
        <f>NOT(ISERROR(O21))*'FValue90-04'!O21</f>
        <v>3786.021</v>
      </c>
      <c r="P73" s="110">
        <f>NOT(ISERROR(P21))*'FValue90-04'!P21</f>
        <v>3757.761</v>
      </c>
    </row>
    <row r="74" spans="1:16" ht="11.25">
      <c r="A74" s="65" t="s">
        <v>244</v>
      </c>
      <c r="B74" s="110"/>
      <c r="C74" s="110">
        <f>NOT(ISERROR(C22))*'FValue90-04'!C22</f>
        <v>2054.9711500000003</v>
      </c>
      <c r="D74" s="110">
        <f>NOT(ISERROR(D22))*'FValue90-04'!D22</f>
        <v>1886.4442799999995</v>
      </c>
      <c r="E74" s="110">
        <f>NOT(ISERROR(E22))*'FValue90-04'!E22</f>
        <v>1824.4991900000048</v>
      </c>
      <c r="F74" s="110">
        <f>NOT(ISERROR(F22))*'FValue90-04'!F22</f>
        <v>599.6337299999993</v>
      </c>
      <c r="G74" s="110">
        <f>NOT(ISERROR(G22))*'FValue90-04'!G22</f>
        <v>653.074</v>
      </c>
      <c r="H74" s="110">
        <f>NOT(ISERROR(H22))*'FValue90-04'!H22</f>
        <v>1348.892</v>
      </c>
      <c r="I74" s="110">
        <f>NOT(ISERROR(I22))*'FValue90-04'!I22</f>
        <v>233.13</v>
      </c>
      <c r="J74" s="110">
        <f>NOT(ISERROR(J22))*'FValue90-04'!J22</f>
        <v>683.23422</v>
      </c>
      <c r="K74" s="110">
        <f>NOT(ISERROR(K22))*'FValue90-04'!K22</f>
        <v>144.67534</v>
      </c>
      <c r="L74" s="110">
        <f>NOT(ISERROR(L22))*'FValue90-04'!L22</f>
        <v>1466.69</v>
      </c>
      <c r="M74" s="110">
        <f>NOT(ISERROR(M22))*'FValue90-04'!M22</f>
        <v>1596.189</v>
      </c>
      <c r="N74" s="110">
        <f>NOT(ISERROR(N22))*'FValue90-04'!N22</f>
        <v>5038.726</v>
      </c>
      <c r="O74" s="110">
        <f>NOT(ISERROR(O22))*'FValue90-04'!O22</f>
        <v>6895.926</v>
      </c>
      <c r="P74" s="110">
        <f>NOT(ISERROR(P22))*'FValue90-04'!P22</f>
        <v>9552.173</v>
      </c>
    </row>
    <row r="75" spans="1:16" ht="11.25">
      <c r="A75" s="65" t="s">
        <v>243</v>
      </c>
      <c r="B75" s="110"/>
      <c r="C75" s="110">
        <f>NOT(ISERROR(C23))*'FValue90-04'!C23</f>
        <v>1.05392</v>
      </c>
      <c r="D75" s="110">
        <f>NOT(ISERROR(D23))*'FValue90-04'!D23</f>
        <v>278.81254999999993</v>
      </c>
      <c r="E75" s="110">
        <f>NOT(ISERROR(E23))*'FValue90-04'!E23</f>
        <v>821.3912599999999</v>
      </c>
      <c r="F75" s="110">
        <f>NOT(ISERROR(F23))*'FValue90-04'!F23</f>
        <v>975.53833</v>
      </c>
      <c r="G75" s="110">
        <f>NOT(ISERROR(G23))*'FValue90-04'!G23</f>
        <v>584.546</v>
      </c>
      <c r="H75" s="110">
        <f>NOT(ISERROR(H23))*'FValue90-04'!H23</f>
        <v>599.633</v>
      </c>
      <c r="I75" s="110">
        <f>NOT(ISERROR(I23))*'FValue90-04'!I23</f>
        <v>534.381</v>
      </c>
      <c r="J75" s="110">
        <f>NOT(ISERROR(J23))*'FValue90-04'!J23</f>
        <v>529.25936</v>
      </c>
      <c r="K75" s="110">
        <f>NOT(ISERROR(K23))*'FValue90-04'!K23</f>
        <v>1441.2843400000002</v>
      </c>
      <c r="L75" s="110">
        <f>NOT(ISERROR(L23))*'FValue90-04'!L23</f>
        <v>1429.912</v>
      </c>
      <c r="M75" s="110">
        <f>NOT(ISERROR(M23))*'FValue90-04'!M23</f>
        <v>1120.628</v>
      </c>
      <c r="N75" s="110">
        <f>NOT(ISERROR(N23))*'FValue90-04'!N23</f>
        <v>308.715</v>
      </c>
      <c r="O75" s="110">
        <f>NOT(ISERROR(O23))*'FValue90-04'!O23</f>
        <v>359.209</v>
      </c>
      <c r="P75" s="110">
        <f>NOT(ISERROR(P23))*'FValue90-04'!P23</f>
        <v>98.118</v>
      </c>
    </row>
    <row r="76" spans="1:16" ht="11.25">
      <c r="A76" s="65" t="s">
        <v>242</v>
      </c>
      <c r="B76" s="110"/>
      <c r="C76" s="110">
        <f>NOT(ISERROR(C24))*'FValue90-04'!C24</f>
        <v>1503.1587699999998</v>
      </c>
      <c r="D76" s="110">
        <f>NOT(ISERROR(D24))*'FValue90-04'!D24</f>
        <v>665.8328599999996</v>
      </c>
      <c r="E76" s="110">
        <f>NOT(ISERROR(E24))*'FValue90-04'!E24</f>
        <v>364.35661</v>
      </c>
      <c r="F76" s="110">
        <f>NOT(ISERROR(F24))*'FValue90-04'!F24</f>
        <v>52.54419999999999</v>
      </c>
      <c r="G76" s="110">
        <f>NOT(ISERROR(G24))*'FValue90-04'!G24</f>
        <v>145.79</v>
      </c>
      <c r="H76" s="110">
        <f>NOT(ISERROR(H24))*'FValue90-04'!H24</f>
        <v>1277.785</v>
      </c>
      <c r="I76" s="110">
        <f>NOT(ISERROR(I24))*'FValue90-04'!I24</f>
        <v>396.921</v>
      </c>
      <c r="J76" s="110">
        <f>NOT(ISERROR(J24))*'FValue90-04'!J24</f>
        <v>386.00239</v>
      </c>
      <c r="K76" s="110">
        <f>NOT(ISERROR(K24))*'FValue90-04'!K24</f>
        <v>851.58213</v>
      </c>
      <c r="L76" s="110">
        <f>NOT(ISERROR(L24))*'FValue90-04'!L24</f>
        <v>2328.212</v>
      </c>
      <c r="M76" s="110">
        <f>NOT(ISERROR(M24))*'FValue90-04'!M24</f>
        <v>987.934</v>
      </c>
      <c r="N76" s="110">
        <f>NOT(ISERROR(N24))*'FValue90-04'!N24</f>
        <v>1036.996</v>
      </c>
      <c r="O76" s="110">
        <f>NOT(ISERROR(O24))*'FValue90-04'!O24</f>
        <v>1101</v>
      </c>
      <c r="P76" s="110">
        <f>NOT(ISERROR(P24))*'FValue90-04'!P24</f>
        <v>226.041</v>
      </c>
    </row>
    <row r="77" spans="1:16" ht="11.25">
      <c r="A77" s="65" t="s">
        <v>241</v>
      </c>
      <c r="B77" s="110"/>
      <c r="C77" s="110">
        <f>NOT(ISERROR(C25))*'FValue90-04'!C25</f>
        <v>0</v>
      </c>
      <c r="D77" s="110">
        <f>NOT(ISERROR(D25))*'FValue90-04'!D25</f>
        <v>0</v>
      </c>
      <c r="E77" s="110">
        <f>NOT(ISERROR(E25))*'FValue90-04'!E25</f>
        <v>0</v>
      </c>
      <c r="F77" s="110">
        <f>NOT(ISERROR(F25))*'FValue90-04'!F25</f>
        <v>0</v>
      </c>
      <c r="G77" s="110">
        <f>NOT(ISERROR(G25))*'FValue90-04'!G25</f>
        <v>0</v>
      </c>
      <c r="H77" s="110">
        <f>NOT(ISERROR(H25))*'FValue90-04'!H25</f>
        <v>0</v>
      </c>
      <c r="I77" s="110">
        <f>NOT(ISERROR(I25))*'FValue90-04'!I25</f>
        <v>0</v>
      </c>
      <c r="J77" s="110">
        <f>NOT(ISERROR(J25))*'FValue90-04'!J25</f>
        <v>0</v>
      </c>
      <c r="K77" s="110">
        <f>NOT(ISERROR(K25))*'FValue90-04'!K25</f>
        <v>0</v>
      </c>
      <c r="L77" s="110">
        <f>NOT(ISERROR(L25))*'FValue90-04'!L25</f>
        <v>0</v>
      </c>
      <c r="M77" s="110">
        <f>NOT(ISERROR(M25))*'FValue90-04'!M25</f>
        <v>0</v>
      </c>
      <c r="N77" s="110">
        <f>NOT(ISERROR(N25))*'FValue90-04'!N25</f>
        <v>0</v>
      </c>
      <c r="O77" s="110">
        <f>NOT(ISERROR(O25))*'FValue90-04'!O25</f>
        <v>0</v>
      </c>
      <c r="P77" s="110">
        <f>NOT(ISERROR(P25))*'FValue90-04'!P25</f>
        <v>0</v>
      </c>
    </row>
    <row r="78" spans="1:16" ht="11.25">
      <c r="A78" s="65" t="s">
        <v>240</v>
      </c>
      <c r="B78" s="110"/>
      <c r="C78" s="110">
        <f>NOT(ISERROR(C26))*'FValue90-04'!C26</f>
        <v>564.05521</v>
      </c>
      <c r="D78" s="110">
        <f>NOT(ISERROR(D26))*'FValue90-04'!D26</f>
        <v>390.19125</v>
      </c>
      <c r="E78" s="110">
        <f>NOT(ISERROR(E26))*'FValue90-04'!E26</f>
        <v>484.7440899999998</v>
      </c>
      <c r="F78" s="110">
        <f>NOT(ISERROR(F26))*'FValue90-04'!F26</f>
        <v>468.83295000000015</v>
      </c>
      <c r="G78" s="110">
        <f>NOT(ISERROR(G26))*'FValue90-04'!G26</f>
        <v>431.088</v>
      </c>
      <c r="H78" s="110">
        <f>NOT(ISERROR(H26))*'FValue90-04'!H26</f>
        <v>579.444</v>
      </c>
      <c r="I78" s="110">
        <f>NOT(ISERROR(I26))*'FValue90-04'!I26</f>
        <v>445.564</v>
      </c>
      <c r="J78" s="110">
        <f>NOT(ISERROR(J26))*'FValue90-04'!J26</f>
        <v>416.61408</v>
      </c>
      <c r="K78" s="110">
        <f>NOT(ISERROR(K26))*'FValue90-04'!K26</f>
        <v>332.1593</v>
      </c>
      <c r="L78" s="110">
        <f>NOT(ISERROR(L26))*'FValue90-04'!L26</f>
        <v>340.527</v>
      </c>
      <c r="M78" s="110">
        <f>NOT(ISERROR(M26))*'FValue90-04'!M26</f>
        <v>139.063</v>
      </c>
      <c r="N78" s="110">
        <f>NOT(ISERROR(N26))*'FValue90-04'!N26</f>
        <v>264.502</v>
      </c>
      <c r="O78" s="110">
        <f>NOT(ISERROR(O26))*'FValue90-04'!O26</f>
        <v>268.664</v>
      </c>
      <c r="P78" s="110">
        <f>NOT(ISERROR(P26))*'FValue90-04'!P26</f>
        <v>0</v>
      </c>
    </row>
    <row r="79" spans="1:16" ht="11.25">
      <c r="A79" s="65" t="s">
        <v>239</v>
      </c>
      <c r="B79" s="110"/>
      <c r="C79" s="110">
        <f>NOT(ISERROR(C27))*'FValue90-04'!C27</f>
        <v>2143.0471000000043</v>
      </c>
      <c r="D79" s="110">
        <f>NOT(ISERROR(D27))*'FValue90-04'!D27</f>
        <v>982.0660500000007</v>
      </c>
      <c r="E79" s="110">
        <f>NOT(ISERROR(E27))*'FValue90-04'!E27</f>
        <v>502.9177199999994</v>
      </c>
      <c r="F79" s="110">
        <f>NOT(ISERROR(F27))*'FValue90-04'!F27</f>
        <v>480.6279299999993</v>
      </c>
      <c r="G79" s="110">
        <f>NOT(ISERROR(G27))*'FValue90-04'!G27</f>
        <v>351.254</v>
      </c>
      <c r="H79" s="110">
        <f>NOT(ISERROR(H27))*'FValue90-04'!H27</f>
        <v>299.341</v>
      </c>
      <c r="I79" s="110">
        <f>NOT(ISERROR(I27))*'FValue90-04'!I27</f>
        <v>293.311</v>
      </c>
      <c r="J79" s="110">
        <f>NOT(ISERROR(J27))*'FValue90-04'!J27</f>
        <v>0</v>
      </c>
      <c r="K79" s="110">
        <f>NOT(ISERROR(K27))*'FValue90-04'!K27</f>
        <v>0</v>
      </c>
      <c r="L79" s="110">
        <f>NOT(ISERROR(L27))*'FValue90-04'!L27</f>
        <v>0</v>
      </c>
      <c r="M79" s="110">
        <f>NOT(ISERROR(M27))*'FValue90-04'!M27</f>
        <v>0</v>
      </c>
      <c r="N79" s="110">
        <f>NOT(ISERROR(N27))*'FValue90-04'!N27</f>
        <v>0</v>
      </c>
      <c r="O79" s="110">
        <f>NOT(ISERROR(O27))*'FValue90-04'!O27</f>
        <v>0</v>
      </c>
      <c r="P79" s="110">
        <f>NOT(ISERROR(P27))*'FValue90-04'!P27</f>
        <v>0</v>
      </c>
    </row>
    <row r="80" spans="1:16" ht="11.25">
      <c r="A80" s="65" t="s">
        <v>238</v>
      </c>
      <c r="B80" s="110"/>
      <c r="C80" s="110">
        <f>NOT(ISERROR(C28))*'FValue90-04'!C28</f>
        <v>30.0751</v>
      </c>
      <c r="D80" s="110">
        <f>NOT(ISERROR(D28))*'FValue90-04'!D28</f>
        <v>20.109249999999996</v>
      </c>
      <c r="E80" s="110">
        <f>NOT(ISERROR(E28))*'FValue90-04'!E28</f>
        <v>18.285</v>
      </c>
      <c r="F80" s="110">
        <f>NOT(ISERROR(F28))*'FValue90-04'!F28</f>
        <v>22.879350000000002</v>
      </c>
      <c r="G80" s="110">
        <f>NOT(ISERROR(G28))*'FValue90-04'!G28</f>
        <v>26.808</v>
      </c>
      <c r="H80" s="110">
        <f>NOT(ISERROR(H28))*'FValue90-04'!H28</f>
        <v>7.159</v>
      </c>
      <c r="I80" s="110">
        <f>NOT(ISERROR(I28))*'FValue90-04'!I28</f>
        <v>5.217</v>
      </c>
      <c r="J80" s="110">
        <f>NOT(ISERROR(J28))*'FValue90-04'!J28</f>
        <v>4.6076</v>
      </c>
      <c r="K80" s="110">
        <f>NOT(ISERROR(K28))*'FValue90-04'!K28</f>
        <v>1.3484</v>
      </c>
      <c r="L80" s="110">
        <f>NOT(ISERROR(L28))*'FValue90-04'!L28</f>
        <v>3</v>
      </c>
      <c r="M80" s="110">
        <f>NOT(ISERROR(M28))*'FValue90-04'!M28</f>
        <v>9.943</v>
      </c>
      <c r="N80" s="110">
        <f>NOT(ISERROR(N28))*'FValue90-04'!N28</f>
        <v>7.369</v>
      </c>
      <c r="O80" s="110">
        <f>NOT(ISERROR(O28))*'FValue90-04'!O28</f>
        <v>5.994</v>
      </c>
      <c r="P80" s="110">
        <f>NOT(ISERROR(P28))*'FValue90-04'!P28</f>
        <v>0</v>
      </c>
    </row>
    <row r="81" spans="1:16" ht="11.25">
      <c r="A81" s="65" t="s">
        <v>187</v>
      </c>
      <c r="B81" s="110"/>
      <c r="C81" s="110">
        <f>NOT(ISERROR(C29))*'FValue90-04'!C29</f>
        <v>7196.636199999997</v>
      </c>
      <c r="D81" s="110">
        <f>NOT(ISERROR(D29))*'FValue90-04'!D29</f>
        <v>4872.845590000008</v>
      </c>
      <c r="E81" s="110">
        <f>NOT(ISERROR(E29))*'FValue90-04'!E29</f>
        <v>19191.996279999938</v>
      </c>
      <c r="F81" s="110">
        <f>NOT(ISERROR(F29))*'FValue90-04'!F29</f>
        <v>528.5686600000004</v>
      </c>
      <c r="G81" s="110">
        <f>NOT(ISERROR(G29))*'FValue90-04'!G29</f>
        <v>52.128</v>
      </c>
      <c r="H81" s="110">
        <f>NOT(ISERROR(H29))*'FValue90-04'!H29</f>
        <v>6272.762</v>
      </c>
      <c r="I81" s="110">
        <f>NOT(ISERROR(I29))*'FValue90-04'!I29</f>
        <v>6344.616</v>
      </c>
      <c r="J81" s="110">
        <f>NOT(ISERROR(J29))*'FValue90-04'!J29</f>
        <v>9485.0277</v>
      </c>
      <c r="K81" s="110">
        <f>NOT(ISERROR(K29))*'FValue90-04'!K29</f>
        <v>4095.78082</v>
      </c>
      <c r="L81" s="110">
        <f>NOT(ISERROR(L29))*'FValue90-04'!L29</f>
        <v>3604.783</v>
      </c>
      <c r="M81" s="110">
        <f>NOT(ISERROR(M29))*'FValue90-04'!M29</f>
        <v>2958.249</v>
      </c>
      <c r="N81" s="110">
        <f>NOT(ISERROR(N29))*'FValue90-04'!N29</f>
        <v>1732.457</v>
      </c>
      <c r="O81" s="110">
        <f>NOT(ISERROR(O29))*'FValue90-04'!O29</f>
        <v>2968.082</v>
      </c>
      <c r="P81" s="110">
        <f>NOT(ISERROR(P29))*'FValue90-04'!P29</f>
        <v>4341.927</v>
      </c>
    </row>
    <row r="82" spans="1:16" ht="11.25">
      <c r="A82" s="65" t="s">
        <v>228</v>
      </c>
      <c r="B82" s="110"/>
      <c r="C82" s="110">
        <f>NOT(ISERROR(C30))*'FValue90-04'!C30</f>
        <v>197.6718600000013</v>
      </c>
      <c r="D82" s="110">
        <f>NOT(ISERROR(D30))*'FValue90-04'!D30</f>
        <v>167.5310499999996</v>
      </c>
      <c r="E82" s="110">
        <f>NOT(ISERROR(E30))*'FValue90-04'!E30</f>
        <v>146.36055999999735</v>
      </c>
      <c r="F82" s="110">
        <f>NOT(ISERROR(F30))*'FValue90-04'!F30</f>
        <v>149.86011999999937</v>
      </c>
      <c r="G82" s="110">
        <f>NOT(ISERROR(G30))*'FValue90-04'!G30</f>
        <v>310.96</v>
      </c>
      <c r="H82" s="110">
        <f>NOT(ISERROR(H30))*'FValue90-04'!H30</f>
        <v>47.1919999999991</v>
      </c>
      <c r="I82" s="110">
        <f>NOT(ISERROR(I30))*'FValue90-04'!I30</f>
        <v>283.9589999999971</v>
      </c>
      <c r="J82" s="110">
        <f>NOT(ISERROR(J30))*'FValue90-04'!J30</f>
        <v>213.66343000000052</v>
      </c>
      <c r="K82" s="110">
        <f>NOT(ISERROR(K30))*'FValue90-04'!K30</f>
        <v>97.16187999999784</v>
      </c>
      <c r="L82" s="110">
        <f>NOT(ISERROR(L30))*'FValue90-04'!L30</f>
        <v>105.78399999999965</v>
      </c>
      <c r="M82" s="110">
        <f>NOT(ISERROR(M30))*'FValue90-04'!M30</f>
        <v>69.63100000000122</v>
      </c>
      <c r="N82" s="110">
        <f>NOT(ISERROR(N30))*'FValue90-04'!N30</f>
        <v>54.53700000000026</v>
      </c>
      <c r="O82" s="110">
        <f>NOT(ISERROR(O30))*'FValue90-04'!O30</f>
        <v>45.702000000002954</v>
      </c>
      <c r="P82" s="110">
        <f>NOT(ISERROR(P30))*'FValue90-04'!P30</f>
        <v>11.635999999998603</v>
      </c>
    </row>
    <row r="83" spans="1:16" ht="12" thickBot="1">
      <c r="A83" s="77" t="s">
        <v>17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" thickTop="1">
      <c r="A84" s="80" t="s">
        <v>237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</row>
    <row r="85" spans="1:16" ht="11.25">
      <c r="A85" s="65" t="s">
        <v>236</v>
      </c>
      <c r="B85" s="110"/>
      <c r="C85" s="110">
        <f>NOT(ISERROR(C33))*'FValue90-04'!C33</f>
        <v>1968.8525499999994</v>
      </c>
      <c r="D85" s="110">
        <f>NOT(ISERROR(D33))*'FValue90-04'!D33</f>
        <v>3314.0672300000015</v>
      </c>
      <c r="E85" s="110">
        <f>NOT(ISERROR(E33))*'FValue90-04'!E33</f>
        <v>10155.334729999982</v>
      </c>
      <c r="F85" s="110">
        <f>NOT(ISERROR(F33))*'FValue90-04'!F33</f>
        <v>16300.321380000001</v>
      </c>
      <c r="G85" s="110">
        <f>NOT(ISERROR(G33))*'FValue90-04'!G33</f>
        <v>17531.412</v>
      </c>
      <c r="H85" s="110">
        <f>NOT(ISERROR(H33))*'FValue90-04'!H33</f>
        <v>18271.432999999997</v>
      </c>
      <c r="I85" s="110">
        <f>NOT(ISERROR(I33))*'FValue90-04'!I33</f>
        <v>14092.679</v>
      </c>
      <c r="J85" s="110">
        <f>NOT(ISERROR(J33))*'FValue90-04'!J33</f>
        <v>13214.536370000002</v>
      </c>
      <c r="K85" s="110">
        <f>NOT(ISERROR(K33))*'FValue90-04'!K33</f>
        <v>16036.508069999998</v>
      </c>
      <c r="L85" s="110">
        <f>NOT(ISERROR(L33))*'FValue90-04'!L33</f>
        <v>12829.327000000001</v>
      </c>
      <c r="M85" s="110">
        <f>NOT(ISERROR(M33))*'FValue90-04'!M33</f>
        <v>10859.013</v>
      </c>
      <c r="N85" s="110">
        <f>NOT(ISERROR(N33))*'FValue90-04'!N33</f>
        <v>12026.46</v>
      </c>
      <c r="O85" s="110">
        <f>NOT(ISERROR(O33))*'FValue90-04'!O33</f>
        <v>17300.129</v>
      </c>
      <c r="P85" s="110">
        <f>NOT(ISERROR(P33))*'FValue90-04'!P33</f>
        <v>14239.176000000001</v>
      </c>
    </row>
    <row r="86" spans="1:16" ht="11.25">
      <c r="A86" s="65" t="s">
        <v>235</v>
      </c>
      <c r="B86" s="110"/>
      <c r="C86" s="110">
        <f>NOT(ISERROR(C34))*'FValue90-04'!C34</f>
        <v>0</v>
      </c>
      <c r="D86" s="110">
        <f>NOT(ISERROR(D34))*'FValue90-04'!D34</f>
        <v>0</v>
      </c>
      <c r="E86" s="110">
        <f>NOT(ISERROR(E34))*'FValue90-04'!E34</f>
        <v>0</v>
      </c>
      <c r="F86" s="110">
        <f>NOT(ISERROR(F34))*'FValue90-04'!F34</f>
        <v>0</v>
      </c>
      <c r="G86" s="110">
        <f>NOT(ISERROR(G34))*'FValue90-04'!G34</f>
        <v>0</v>
      </c>
      <c r="H86" s="110">
        <f>NOT(ISERROR(H34))*'FValue90-04'!H34</f>
        <v>0</v>
      </c>
      <c r="I86" s="110">
        <f>NOT(ISERROR(I34))*'FValue90-04'!I34</f>
        <v>0</v>
      </c>
      <c r="J86" s="110">
        <f>NOT(ISERROR(J34))*'FValue90-04'!J34</f>
        <v>0</v>
      </c>
      <c r="K86" s="110">
        <f>NOT(ISERROR(K34))*'FValue90-04'!K34</f>
        <v>0</v>
      </c>
      <c r="L86" s="110">
        <f>NOT(ISERROR(L34))*'FValue90-04'!L34</f>
        <v>0</v>
      </c>
      <c r="M86" s="110">
        <f>NOT(ISERROR(M34))*'FValue90-04'!M34</f>
        <v>0</v>
      </c>
      <c r="N86" s="110">
        <f>NOT(ISERROR(N34))*'FValue90-04'!N34</f>
        <v>0</v>
      </c>
      <c r="O86" s="110">
        <f>NOT(ISERROR(O34))*'FValue90-04'!O34</f>
        <v>0</v>
      </c>
      <c r="P86" s="110">
        <f>NOT(ISERROR(P34))*'FValue90-04'!P34</f>
        <v>0</v>
      </c>
    </row>
    <row r="87" spans="1:16" ht="11.25">
      <c r="A87" s="65" t="s">
        <v>234</v>
      </c>
      <c r="B87" s="110"/>
      <c r="C87" s="110">
        <f>NOT(ISERROR(C35))*'FValue90-04'!C35</f>
        <v>1060.4018700000001</v>
      </c>
      <c r="D87" s="110">
        <f>NOT(ISERROR(D35))*'FValue90-04'!D35</f>
        <v>4759.517089999992</v>
      </c>
      <c r="E87" s="110">
        <f>NOT(ISERROR(E35))*'FValue90-04'!E35</f>
        <v>6084.565740000012</v>
      </c>
      <c r="F87" s="110">
        <f>NOT(ISERROR(F35))*'FValue90-04'!F35</f>
        <v>12710.31759000001</v>
      </c>
      <c r="G87" s="110">
        <f>NOT(ISERROR(G35))*'FValue90-04'!G35</f>
        <v>14277.061</v>
      </c>
      <c r="H87" s="110">
        <f>NOT(ISERROR(H35))*'FValue90-04'!H35</f>
        <v>18166.489</v>
      </c>
      <c r="I87" s="110">
        <f>NOT(ISERROR(I35))*'FValue90-04'!I35</f>
        <v>19131.619000000002</v>
      </c>
      <c r="J87" s="110">
        <f>NOT(ISERROR(J35))*'FValue90-04'!J35</f>
        <v>11287.87858</v>
      </c>
      <c r="K87" s="110">
        <f>NOT(ISERROR(K35))*'FValue90-04'!K35</f>
        <v>4787.71464</v>
      </c>
      <c r="L87" s="110">
        <f>NOT(ISERROR(L35))*'FValue90-04'!L35</f>
        <v>4226.547</v>
      </c>
      <c r="M87" s="110">
        <f>NOT(ISERROR(M35))*'FValue90-04'!M35</f>
        <v>2518.098</v>
      </c>
      <c r="N87" s="110">
        <f>NOT(ISERROR(N35))*'FValue90-04'!N35</f>
        <v>1065.647</v>
      </c>
      <c r="O87" s="110">
        <f>NOT(ISERROR(O35))*'FValue90-04'!O35</f>
        <v>1781.522</v>
      </c>
      <c r="P87" s="110">
        <f>NOT(ISERROR(P35))*'FValue90-04'!P35</f>
        <v>5734.585</v>
      </c>
    </row>
    <row r="88" spans="1:16" ht="11.25">
      <c r="A88" s="65" t="s">
        <v>190</v>
      </c>
      <c r="B88" s="110"/>
      <c r="C88" s="110">
        <f>NOT(ISERROR(C36))*'FValue90-04'!C36</f>
        <v>521.0844399999999</v>
      </c>
      <c r="D88" s="110">
        <f>NOT(ISERROR(D36))*'FValue90-04'!D36</f>
        <v>278.91008999999997</v>
      </c>
      <c r="E88" s="110">
        <f>NOT(ISERROR(E36))*'FValue90-04'!E36</f>
        <v>97.16732999999998</v>
      </c>
      <c r="F88" s="110">
        <f>NOT(ISERROR(F36))*'FValue90-04'!F36</f>
        <v>750.1405799999985</v>
      </c>
      <c r="G88" s="110">
        <f>NOT(ISERROR(G36))*'FValue90-04'!G36</f>
        <v>32.267</v>
      </c>
      <c r="H88" s="110">
        <f>NOT(ISERROR(H36))*'FValue90-04'!H36</f>
        <v>4195.356</v>
      </c>
      <c r="I88" s="110">
        <f>NOT(ISERROR(I36))*'FValue90-04'!I36</f>
        <v>3288.079</v>
      </c>
      <c r="J88" s="110">
        <f>NOT(ISERROR(J36))*'FValue90-04'!J36</f>
        <v>266.8611</v>
      </c>
      <c r="K88" s="110">
        <f>NOT(ISERROR(K36))*'FValue90-04'!K36</f>
        <v>6.9128</v>
      </c>
      <c r="L88" s="110">
        <f>NOT(ISERROR(L36))*'FValue90-04'!L36</f>
        <v>132.921</v>
      </c>
      <c r="M88" s="110">
        <f>NOT(ISERROR(M36))*'FValue90-04'!M36</f>
        <v>11.51</v>
      </c>
      <c r="N88" s="110">
        <f>NOT(ISERROR(N36))*'FValue90-04'!N36</f>
        <v>95.809</v>
      </c>
      <c r="O88" s="110">
        <f>NOT(ISERROR(O36))*'FValue90-04'!O36</f>
        <v>558.238</v>
      </c>
      <c r="P88" s="110">
        <f>NOT(ISERROR(P36))*'FValue90-04'!P36</f>
        <v>0</v>
      </c>
    </row>
    <row r="89" spans="1:16" ht="11.25">
      <c r="A89" s="65" t="s">
        <v>233</v>
      </c>
      <c r="B89" s="110"/>
      <c r="C89" s="110">
        <f>NOT(ISERROR(C37))*'FValue90-04'!C37</f>
        <v>49.066</v>
      </c>
      <c r="D89" s="110">
        <f>NOT(ISERROR(D37))*'FValue90-04'!D37</f>
        <v>46.180150000000005</v>
      </c>
      <c r="E89" s="110">
        <f>NOT(ISERROR(E37))*'FValue90-04'!E37</f>
        <v>28.770400000000002</v>
      </c>
      <c r="F89" s="110">
        <f>NOT(ISERROR(F37))*'FValue90-04'!F37</f>
        <v>30.626</v>
      </c>
      <c r="G89" s="110">
        <f>NOT(ISERROR(G37))*'FValue90-04'!G37</f>
        <v>33.353</v>
      </c>
      <c r="H89" s="110">
        <f>NOT(ISERROR(H37))*'FValue90-04'!H37</f>
        <v>0</v>
      </c>
      <c r="I89" s="110">
        <f>NOT(ISERROR(I37))*'FValue90-04'!I37</f>
        <v>0</v>
      </c>
      <c r="J89" s="110">
        <f>NOT(ISERROR(J37))*'FValue90-04'!J37</f>
        <v>0</v>
      </c>
      <c r="K89" s="110">
        <f>NOT(ISERROR(K37))*'FValue90-04'!K37</f>
        <v>0</v>
      </c>
      <c r="L89" s="110">
        <f>NOT(ISERROR(L37))*'FValue90-04'!L37</f>
        <v>0</v>
      </c>
      <c r="M89" s="110">
        <f>NOT(ISERROR(M37))*'FValue90-04'!M37</f>
        <v>0</v>
      </c>
      <c r="N89" s="110">
        <f>NOT(ISERROR(N37))*'FValue90-04'!N37</f>
        <v>0</v>
      </c>
      <c r="O89" s="110">
        <f>NOT(ISERROR(O37))*'FValue90-04'!O37</f>
        <v>0</v>
      </c>
      <c r="P89" s="110">
        <f>NOT(ISERROR(P37))*'FValue90-04'!P37</f>
        <v>0</v>
      </c>
    </row>
    <row r="90" spans="1:16" ht="11.25">
      <c r="A90" s="65" t="s">
        <v>232</v>
      </c>
      <c r="B90" s="110"/>
      <c r="C90" s="110">
        <f>NOT(ISERROR(C38))*'FValue90-04'!C38</f>
        <v>15944.368350000008</v>
      </c>
      <c r="D90" s="110">
        <f>NOT(ISERROR(D38))*'FValue90-04'!D38</f>
        <v>21356.634030000016</v>
      </c>
      <c r="E90" s="110">
        <f>NOT(ISERROR(E38))*'FValue90-04'!E38</f>
        <v>18234.375610000025</v>
      </c>
      <c r="F90" s="110">
        <f>NOT(ISERROR(F38))*'FValue90-04'!F38</f>
        <v>20768.84862000132</v>
      </c>
      <c r="G90" s="110">
        <f>NOT(ISERROR(G38))*'FValue90-04'!G38</f>
        <v>24594.654</v>
      </c>
      <c r="H90" s="110">
        <f>NOT(ISERROR(H38))*'FValue90-04'!H38</f>
        <v>21278.358</v>
      </c>
      <c r="I90" s="110">
        <f>NOT(ISERROR(I38))*'FValue90-04'!I38</f>
        <v>22644.247</v>
      </c>
      <c r="J90" s="110">
        <f>NOT(ISERROR(J38))*'FValue90-04'!J38</f>
        <v>19162.31183</v>
      </c>
      <c r="K90" s="110">
        <f>NOT(ISERROR(K38))*'FValue90-04'!K38</f>
        <v>18117.10464000002</v>
      </c>
      <c r="L90" s="110">
        <f>NOT(ISERROR(L38))*'FValue90-04'!L38</f>
        <v>19281.548</v>
      </c>
      <c r="M90" s="110">
        <f>NOT(ISERROR(M38))*'FValue90-04'!M38</f>
        <v>25656.6</v>
      </c>
      <c r="N90" s="110">
        <f>NOT(ISERROR(N38))*'FValue90-04'!N38</f>
        <v>23486.301</v>
      </c>
      <c r="O90" s="110">
        <f>NOT(ISERROR(O38))*'FValue90-04'!O38</f>
        <v>25869.672</v>
      </c>
      <c r="P90" s="110">
        <f>NOT(ISERROR(P38))*'FValue90-04'!P38</f>
        <v>21242.515</v>
      </c>
    </row>
    <row r="91" spans="1:16" ht="11.25">
      <c r="A91" s="65" t="s">
        <v>191</v>
      </c>
      <c r="B91" s="110"/>
      <c r="C91" s="110">
        <f>NOT(ISERROR(C39))*'FValue90-04'!C39</f>
        <v>49346.397990000565</v>
      </c>
      <c r="D91" s="110">
        <f>NOT(ISERROR(D39))*'FValue90-04'!D39</f>
        <v>51171.37624000009</v>
      </c>
      <c r="E91" s="110">
        <f>NOT(ISERROR(E39))*'FValue90-04'!E39</f>
        <v>52036.15407000066</v>
      </c>
      <c r="F91" s="110">
        <f>NOT(ISERROR(F39))*'FValue90-04'!F39</f>
        <v>59020.62940000002</v>
      </c>
      <c r="G91" s="110">
        <f>NOT(ISERROR(G39))*'FValue90-04'!G39</f>
        <v>79282.662</v>
      </c>
      <c r="H91" s="110">
        <f>NOT(ISERROR(H39))*'FValue90-04'!H39</f>
        <v>83944.764</v>
      </c>
      <c r="I91" s="110">
        <f>NOT(ISERROR(I39))*'FValue90-04'!I39</f>
        <v>108239.643</v>
      </c>
      <c r="J91" s="110">
        <f>NOT(ISERROR(J39))*'FValue90-04'!J39</f>
        <v>170181.24159</v>
      </c>
      <c r="K91" s="110">
        <f>NOT(ISERROR(K39))*'FValue90-04'!K39</f>
        <v>168605.05142999953</v>
      </c>
      <c r="L91" s="110">
        <f>NOT(ISERROR(L39))*'FValue90-04'!L39</f>
        <v>183986.379</v>
      </c>
      <c r="M91" s="110">
        <f>NOT(ISERROR(M39))*'FValue90-04'!M39</f>
        <v>170521.341</v>
      </c>
      <c r="N91" s="110">
        <f>NOT(ISERROR(N39))*'FValue90-04'!N39</f>
        <v>151648.375</v>
      </c>
      <c r="O91" s="110">
        <f>NOT(ISERROR(O39))*'FValue90-04'!O39</f>
        <v>141989.112</v>
      </c>
      <c r="P91" s="110">
        <f>NOT(ISERROR(P39))*'FValue90-04'!P39</f>
        <v>157529.888</v>
      </c>
    </row>
    <row r="92" spans="1:16" ht="11.25">
      <c r="A92" s="65" t="s">
        <v>231</v>
      </c>
      <c r="B92" s="110"/>
      <c r="C92" s="110">
        <f>NOT(ISERROR(C40))*'FValue90-04'!C40</f>
        <v>19989.376990000063</v>
      </c>
      <c r="D92" s="110">
        <f>NOT(ISERROR(D40))*'FValue90-04'!D40</f>
        <v>12973.34695000003</v>
      </c>
      <c r="E92" s="110">
        <f>NOT(ISERROR(E40))*'FValue90-04'!E40</f>
        <v>31728.880340000087</v>
      </c>
      <c r="F92" s="110">
        <f>NOT(ISERROR(F40))*'FValue90-04'!F40</f>
        <v>87286.9054499999</v>
      </c>
      <c r="G92" s="110">
        <f>NOT(ISERROR(G40))*'FValue90-04'!G40</f>
        <v>176206.995</v>
      </c>
      <c r="H92" s="110">
        <f>NOT(ISERROR(H40))*'FValue90-04'!H40</f>
        <v>96832.082</v>
      </c>
      <c r="I92" s="110">
        <f>NOT(ISERROR(I40))*'FValue90-04'!I40</f>
        <v>91893.552</v>
      </c>
      <c r="J92" s="110">
        <f>NOT(ISERROR(J40))*'FValue90-04'!J40</f>
        <v>102204.24836</v>
      </c>
      <c r="K92" s="110">
        <f>NOT(ISERROR(K40))*'FValue90-04'!K40</f>
        <v>236225.23359000043</v>
      </c>
      <c r="L92" s="110">
        <f>NOT(ISERROR(L40))*'FValue90-04'!L40</f>
        <v>268001.513</v>
      </c>
      <c r="M92" s="110">
        <f>NOT(ISERROR(M40))*'FValue90-04'!M40</f>
        <v>218813.051</v>
      </c>
      <c r="N92" s="110">
        <f>NOT(ISERROR(N40))*'FValue90-04'!N40</f>
        <v>229233.464</v>
      </c>
      <c r="O92" s="110">
        <f>NOT(ISERROR(O40))*'FValue90-04'!O40</f>
        <v>263583.034</v>
      </c>
      <c r="P92" s="110">
        <f>NOT(ISERROR(P40))*'FValue90-04'!P40</f>
        <v>300943.353</v>
      </c>
    </row>
    <row r="93" spans="1:16" ht="11.25">
      <c r="A93" s="65" t="s">
        <v>230</v>
      </c>
      <c r="B93" s="110"/>
      <c r="C93" s="110">
        <f>NOT(ISERROR(C41))*'FValue90-04'!C41</f>
        <v>0</v>
      </c>
      <c r="D93" s="110">
        <f>NOT(ISERROR(D41))*'FValue90-04'!D41</f>
        <v>0</v>
      </c>
      <c r="E93" s="110">
        <f>NOT(ISERROR(E41))*'FValue90-04'!E41</f>
        <v>0</v>
      </c>
      <c r="F93" s="110">
        <f>NOT(ISERROR(F41))*'FValue90-04'!F41</f>
        <v>0</v>
      </c>
      <c r="G93" s="110">
        <f>NOT(ISERROR(G41))*'FValue90-04'!G41</f>
        <v>1228.216</v>
      </c>
      <c r="H93" s="110">
        <f>NOT(ISERROR(H41))*'FValue90-04'!H41</f>
        <v>90.11600000000001</v>
      </c>
      <c r="I93" s="110">
        <f>NOT(ISERROR(I41))*'FValue90-04'!I41</f>
        <v>68.33300000000001</v>
      </c>
      <c r="J93" s="110">
        <f>NOT(ISERROR(J41))*'FValue90-04'!J41</f>
        <v>233.72353999999999</v>
      </c>
      <c r="K93" s="110">
        <f>NOT(ISERROR(K41))*'FValue90-04'!K41</f>
        <v>141.67830999999998</v>
      </c>
      <c r="L93" s="110">
        <f>NOT(ISERROR(L41))*'FValue90-04'!L41</f>
        <v>666.56</v>
      </c>
      <c r="M93" s="110">
        <f>NOT(ISERROR(M41))*'FValue90-04'!M41</f>
        <v>1112.967</v>
      </c>
      <c r="N93" s="110">
        <f>NOT(ISERROR(N41))*'FValue90-04'!N41</f>
        <v>913.451</v>
      </c>
      <c r="O93" s="110">
        <f>NOT(ISERROR(O41))*'FValue90-04'!O41</f>
        <v>1137.897</v>
      </c>
      <c r="P93" s="110">
        <f>NOT(ISERROR(P41))*'FValue90-04'!P41</f>
        <v>38.775</v>
      </c>
    </row>
    <row r="94" spans="1:16" ht="11.25">
      <c r="A94" s="65" t="s">
        <v>229</v>
      </c>
      <c r="B94" s="110"/>
      <c r="C94" s="110">
        <f>NOT(ISERROR(C42))*'FValue90-04'!C42</f>
        <v>0</v>
      </c>
      <c r="D94" s="110">
        <f>NOT(ISERROR(D42))*'FValue90-04'!D42</f>
        <v>0</v>
      </c>
      <c r="E94" s="110">
        <f>NOT(ISERROR(E42))*'FValue90-04'!E42</f>
        <v>0</v>
      </c>
      <c r="F94" s="110">
        <f>NOT(ISERROR(F42))*'FValue90-04'!F42</f>
        <v>89.30420999999998</v>
      </c>
      <c r="G94" s="110">
        <f>NOT(ISERROR(G42))*'FValue90-04'!G42</f>
        <v>340.405</v>
      </c>
      <c r="H94" s="110">
        <f>NOT(ISERROR(H42))*'FValue90-04'!H42</f>
        <v>940.682</v>
      </c>
      <c r="I94" s="110">
        <f>NOT(ISERROR(I42))*'FValue90-04'!I42</f>
        <v>1171.962</v>
      </c>
      <c r="J94" s="110">
        <f>NOT(ISERROR(J42))*'FValue90-04'!J42</f>
        <v>1162.79553</v>
      </c>
      <c r="K94" s="110">
        <f>NOT(ISERROR(K42))*'FValue90-04'!K42</f>
        <v>1318.1907800000001</v>
      </c>
      <c r="L94" s="110">
        <f>NOT(ISERROR(L42))*'FValue90-04'!L42</f>
        <v>1431.168</v>
      </c>
      <c r="M94" s="110">
        <f>NOT(ISERROR(M42))*'FValue90-04'!M42</f>
        <v>1404.173</v>
      </c>
      <c r="N94" s="110">
        <f>NOT(ISERROR(N42))*'FValue90-04'!N42</f>
        <v>1417.788</v>
      </c>
      <c r="O94" s="110">
        <f>NOT(ISERROR(O42))*'FValue90-04'!O42</f>
        <v>1548.165</v>
      </c>
      <c r="P94" s="110">
        <f>NOT(ISERROR(P42))*'FValue90-04'!P42</f>
        <v>646.435</v>
      </c>
    </row>
    <row r="95" spans="1:16" ht="11.25">
      <c r="A95" s="65" t="s">
        <v>228</v>
      </c>
      <c r="B95" s="110"/>
      <c r="C95" s="110">
        <f>NOT(ISERROR(C43))*'FValue90-04'!C43</f>
        <v>8.621750000016618</v>
      </c>
      <c r="D95" s="110">
        <f>NOT(ISERROR(D43))*'FValue90-04'!D43</f>
        <v>23.571459999981016</v>
      </c>
      <c r="E95" s="110">
        <f>NOT(ISERROR(E43))*'FValue90-04'!E43</f>
        <v>1.8654499999975087</v>
      </c>
      <c r="F95" s="110">
        <f>NOT(ISERROR(F43))*'FValue90-04'!F43</f>
        <v>13.650129999994533</v>
      </c>
      <c r="G95" s="110">
        <f>NOT(ISERROR(G43))*'FValue90-04'!G43</f>
        <v>32.34000000002561</v>
      </c>
      <c r="H95" s="110">
        <f>NOT(ISERROR(H43))*'FValue90-04'!H43</f>
        <v>132.94899999996414</v>
      </c>
      <c r="I95" s="110">
        <f>NOT(ISERROR(I43))*'FValue90-04'!I43</f>
        <v>157.41800000006333</v>
      </c>
      <c r="J95" s="110">
        <f>NOT(ISERROR(J43))*'FValue90-04'!J43</f>
        <v>136.35275000007823</v>
      </c>
      <c r="K95" s="110">
        <f>NOT(ISERROR(K43))*'FValue90-04'!K43</f>
        <v>68.21179999999003</v>
      </c>
      <c r="L95" s="110">
        <f>NOT(ISERROR(L43))*'FValue90-04'!L43</f>
        <v>283.12100000010105</v>
      </c>
      <c r="M95" s="110">
        <f>NOT(ISERROR(M43))*'FValue90-04'!M43</f>
        <v>272.1349999998347</v>
      </c>
      <c r="N95" s="110">
        <f>NOT(ISERROR(N43))*'FValue90-04'!N43</f>
        <v>414.050000000163</v>
      </c>
      <c r="O95" s="110">
        <f>NOT(ISERROR(O43))*'FValue90-04'!O43</f>
        <v>663.7080000001588</v>
      </c>
      <c r="P95" s="110">
        <f>NOT(ISERROR(P43))*'FValue90-04'!P43</f>
        <v>254.7400000001071</v>
      </c>
    </row>
    <row r="96" spans="1:16" ht="12" thickBot="1">
      <c r="A96" s="77" t="s">
        <v>227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 thickBot="1" thickTop="1">
      <c r="A97" s="71" t="s">
        <v>226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1:16" ht="12" thickTop="1">
      <c r="A98" s="65" t="s">
        <v>225</v>
      </c>
      <c r="B98" s="110"/>
      <c r="C98" s="110">
        <f>NOT(ISERROR(C46))*'FValue90-04'!C46</f>
        <v>0</v>
      </c>
      <c r="D98" s="110">
        <f>NOT(ISERROR(D46))*'FValue90-04'!D46</f>
        <v>0</v>
      </c>
      <c r="E98" s="110">
        <f>NOT(ISERROR(E46))*'FValue90-04'!E46</f>
        <v>0</v>
      </c>
      <c r="F98" s="110">
        <f>NOT(ISERROR(F46))*'FValue90-04'!F46</f>
        <v>0</v>
      </c>
      <c r="G98" s="110">
        <f>NOT(ISERROR(G46))*'FValue90-04'!G46</f>
        <v>0</v>
      </c>
      <c r="H98" s="110">
        <f>NOT(ISERROR(H46))*'FValue90-04'!H46</f>
        <v>0</v>
      </c>
      <c r="I98" s="110">
        <f>NOT(ISERROR(I46))*'FValue90-04'!I46</f>
        <v>0</v>
      </c>
      <c r="J98" s="110">
        <f>NOT(ISERROR(J46))*'FValue90-04'!J46</f>
        <v>0</v>
      </c>
      <c r="K98" s="110">
        <f>NOT(ISERROR(K46))*'FValue90-04'!K46</f>
        <v>0</v>
      </c>
      <c r="L98" s="110">
        <f>NOT(ISERROR(L46))*'FValue90-04'!L46</f>
        <v>0</v>
      </c>
      <c r="M98" s="110">
        <f>NOT(ISERROR(M46))*'FValue90-04'!M46</f>
        <v>0</v>
      </c>
      <c r="N98" s="110">
        <f>NOT(ISERROR(N46))*'FValue90-04'!N46</f>
        <v>0</v>
      </c>
      <c r="O98" s="110">
        <f>NOT(ISERROR(O46))*'FValue90-04'!O46</f>
        <v>0</v>
      </c>
      <c r="P98" s="110">
        <f>NOT(ISERROR(P46))*'FValue90-04'!P46</f>
        <v>0</v>
      </c>
    </row>
    <row r="99" spans="1:16" ht="11.25">
      <c r="A99" s="65" t="s">
        <v>224</v>
      </c>
      <c r="B99" s="110"/>
      <c r="C99" s="110">
        <f>NOT(ISERROR(C47))*'FValue90-04'!C47</f>
        <v>4588.782269999984</v>
      </c>
      <c r="D99" s="110">
        <f>NOT(ISERROR(D47))*'FValue90-04'!D47</f>
        <v>5963.304409999996</v>
      </c>
      <c r="E99" s="110">
        <f>NOT(ISERROR(E47))*'FValue90-04'!E47</f>
        <v>13071.878739999893</v>
      </c>
      <c r="F99" s="110">
        <f>NOT(ISERROR(F47))*'FValue90-04'!F47</f>
        <v>8271.894120000012</v>
      </c>
      <c r="G99" s="110">
        <f>NOT(ISERROR(G47))*'FValue90-04'!G47</f>
        <v>7839.384</v>
      </c>
      <c r="H99" s="110">
        <f>NOT(ISERROR(H47))*'FValue90-04'!H47</f>
        <v>9682.476</v>
      </c>
      <c r="I99" s="110">
        <f>NOT(ISERROR(I47))*'FValue90-04'!I47</f>
        <v>11656.053</v>
      </c>
      <c r="J99" s="110">
        <f>NOT(ISERROR(J47))*'FValue90-04'!J47</f>
        <v>3391.56895</v>
      </c>
      <c r="K99" s="110">
        <f>NOT(ISERROR(K47))*'FValue90-04'!K47</f>
        <v>6832.8877699999975</v>
      </c>
      <c r="L99" s="110">
        <f>NOT(ISERROR(L47))*'FValue90-04'!L47</f>
        <v>4602.904</v>
      </c>
      <c r="M99" s="110">
        <f>NOT(ISERROR(M47))*'FValue90-04'!M47</f>
        <v>4230.779</v>
      </c>
      <c r="N99" s="110">
        <f>NOT(ISERROR(N47))*'FValue90-04'!N47</f>
        <v>1106.819</v>
      </c>
      <c r="O99" s="110">
        <f>NOT(ISERROR(O47))*'FValue90-04'!O47</f>
        <v>3278.715</v>
      </c>
      <c r="P99" s="110">
        <f>NOT(ISERROR(P47))*'FValue90-04'!P47</f>
        <v>6307.001</v>
      </c>
    </row>
    <row r="100" spans="1:16" ht="11.25">
      <c r="A100" s="65" t="s">
        <v>267</v>
      </c>
      <c r="B100" s="110"/>
      <c r="C100" s="110">
        <f>NOT(ISERROR(C48))*'FValue90-04'!C48</f>
        <v>574.0724399999999</v>
      </c>
      <c r="D100" s="110">
        <f>NOT(ISERROR(D48))*'FValue90-04'!D48</f>
        <v>593.2743500000015</v>
      </c>
      <c r="E100" s="110">
        <f>NOT(ISERROR(E48))*'FValue90-04'!E48</f>
        <v>309.13752999999815</v>
      </c>
      <c r="F100" s="110">
        <f>NOT(ISERROR(F48))*'FValue90-04'!F48</f>
        <v>1470.731920000002</v>
      </c>
      <c r="G100" s="110">
        <f>NOT(ISERROR(G48))*'FValue90-04'!G48</f>
        <v>2116.6709999999985</v>
      </c>
      <c r="H100" s="110">
        <f>NOT(ISERROR(H48))*'FValue90-04'!H48</f>
        <v>5989.772000000003</v>
      </c>
      <c r="I100" s="110">
        <f>NOT(ISERROR(I48))*'FValue90-04'!I48</f>
        <v>7335.9280000000035</v>
      </c>
      <c r="J100" s="110">
        <f>NOT(ISERROR(J48))*'FValue90-04'!J48</f>
        <v>6739.63958</v>
      </c>
      <c r="K100" s="110">
        <f>NOT(ISERROR(K48))*'FValue90-04'!K48</f>
        <v>5287.00438</v>
      </c>
      <c r="L100" s="110">
        <f>NOT(ISERROR(L48))*'FValue90-04'!L48</f>
        <v>2280.932</v>
      </c>
      <c r="M100" s="110">
        <f>NOT(ISERROR(M48))*'FValue90-04'!M48</f>
        <v>5544.492</v>
      </c>
      <c r="N100" s="110">
        <f>NOT(ISERROR(N48))*'FValue90-04'!N48</f>
        <v>18559.657000000003</v>
      </c>
      <c r="O100" s="110">
        <f>NOT(ISERROR(O48))*'FValue90-04'!O48</f>
        <v>14371.196</v>
      </c>
      <c r="P100" s="110">
        <f>NOT(ISERROR(P48))*'FValue90-04'!P48</f>
        <v>16772.914999999997</v>
      </c>
    </row>
    <row r="101" spans="1:16" ht="11.25">
      <c r="A101" s="65" t="s">
        <v>17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6" ht="11.25">
      <c r="A102" s="59" t="s">
        <v>266</v>
      </c>
      <c r="B102" s="109"/>
      <c r="C102" s="109">
        <f>SUM(C58:C101)</f>
        <v>263481.259580002</v>
      </c>
      <c r="D102" s="109">
        <f>SUM(D58:D101)</f>
        <v>198350.75804999986</v>
      </c>
      <c r="E102" s="109">
        <f>SUM(E58:E101)</f>
        <v>209033.61704000004</v>
      </c>
      <c r="F102" s="109">
        <f>SUM(F58:F101)</f>
        <v>232199.40376000124</v>
      </c>
      <c r="G102" s="109">
        <f>SUM(G58:G101)</f>
        <v>349298.67000000004</v>
      </c>
      <c r="H102" s="109">
        <f>SUM(H58:H101)</f>
        <v>300366.214</v>
      </c>
      <c r="I102" s="109">
        <f>SUM(I58:I101)</f>
        <v>325529.8070000001</v>
      </c>
      <c r="J102" s="109">
        <f>SUM(J58:J101)</f>
        <v>409471.84141</v>
      </c>
      <c r="K102" s="109">
        <f>SUM(K58:K101)</f>
        <v>544168.68806</v>
      </c>
      <c r="L102" s="109">
        <f>SUM(L58:L101)</f>
        <v>584319.1650000002</v>
      </c>
      <c r="M102" s="109">
        <f>SUM(M58:M101)</f>
        <v>519026.9909999998</v>
      </c>
      <c r="N102" s="109">
        <f>SUM(N58:N101)</f>
        <v>514124.8530000002</v>
      </c>
      <c r="O102" s="109">
        <f>SUM(O58:O101)</f>
        <v>548054.5830000002</v>
      </c>
      <c r="P102" s="109">
        <f>SUM(P58:P101)</f>
        <v>596031.7900000003</v>
      </c>
    </row>
    <row r="105" spans="1:9" ht="11.25">
      <c r="A105" s="42" t="s">
        <v>207</v>
      </c>
      <c r="B105" s="89"/>
      <c r="C105" s="88"/>
      <c r="D105" s="88"/>
      <c r="E105" s="88"/>
      <c r="F105" s="88"/>
      <c r="G105" s="88"/>
      <c r="H105" s="88"/>
      <c r="I105" s="88"/>
    </row>
    <row r="106" spans="1:16" ht="11.25">
      <c r="A106" s="82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7" t="s">
        <v>260</v>
      </c>
      <c r="N106" s="87" t="s">
        <v>260</v>
      </c>
      <c r="O106" s="87" t="s">
        <v>260</v>
      </c>
      <c r="P106" s="87" t="s">
        <v>260</v>
      </c>
    </row>
    <row r="107" spans="1:16" ht="11.25">
      <c r="A107" s="85"/>
      <c r="B107" s="84">
        <v>1990</v>
      </c>
      <c r="C107" s="84">
        <v>1991</v>
      </c>
      <c r="D107" s="84">
        <v>1992</v>
      </c>
      <c r="E107" s="84">
        <v>1993</v>
      </c>
      <c r="F107" s="84">
        <v>1994</v>
      </c>
      <c r="G107" s="84">
        <v>1995</v>
      </c>
      <c r="H107" s="84">
        <v>1996</v>
      </c>
      <c r="I107" s="84">
        <v>1997</v>
      </c>
      <c r="J107" s="84">
        <v>1998</v>
      </c>
      <c r="K107" s="84">
        <v>1999</v>
      </c>
      <c r="L107" s="84">
        <v>2000</v>
      </c>
      <c r="M107" s="84">
        <v>2001</v>
      </c>
      <c r="N107" s="84">
        <v>2002</v>
      </c>
      <c r="O107" s="84">
        <v>2003</v>
      </c>
      <c r="P107" s="84">
        <v>2004</v>
      </c>
    </row>
    <row r="108" spans="1:16" ht="11.25">
      <c r="A108" s="108" t="s">
        <v>259</v>
      </c>
      <c r="B108" s="107"/>
      <c r="C108" s="107"/>
      <c r="D108" s="107"/>
      <c r="E108" s="107"/>
      <c r="F108" s="107"/>
      <c r="G108" s="107"/>
      <c r="H108" s="106"/>
      <c r="I108" s="107"/>
      <c r="J108" s="107"/>
      <c r="K108" s="107"/>
      <c r="L108" s="107"/>
      <c r="M108" s="107"/>
      <c r="N108" s="107"/>
      <c r="O108" s="107"/>
      <c r="P108" s="106"/>
    </row>
    <row r="109" spans="1:16" ht="11.25">
      <c r="A109" s="65" t="s">
        <v>258</v>
      </c>
      <c r="B109" s="110"/>
      <c r="C109" s="110">
        <f>NOT(ISERROR(C6))*'FValue90-04'!B6</f>
        <v>134599.71499000065</v>
      </c>
      <c r="D109" s="110">
        <f>NOT(ISERROR(D6))*'FValue90-04'!C6</f>
        <v>111418.54769000105</v>
      </c>
      <c r="E109" s="110">
        <f>NOT(ISERROR(E6))*'FValue90-04'!D6</f>
        <v>50619.32100999975</v>
      </c>
      <c r="F109" s="110">
        <f>NOT(ISERROR(F6))*'FValue90-04'!E6</f>
        <v>24670.288449999134</v>
      </c>
      <c r="G109" s="110">
        <f>NOT(ISERROR(G6))*'FValue90-04'!F6</f>
        <v>1623.6040699999987</v>
      </c>
      <c r="H109" s="110">
        <f>NOT(ISERROR(H6))*'FValue90-04'!G6</f>
        <v>908.46</v>
      </c>
      <c r="I109" s="110">
        <f>NOT(ISERROR(I6))*'FValue90-04'!H6</f>
        <v>1108.211</v>
      </c>
      <c r="J109" s="110">
        <f>NOT(ISERROR(J6))*'FValue90-04'!I6</f>
        <v>10965.117</v>
      </c>
      <c r="K109" s="110">
        <f>NOT(ISERROR(K6))*'FValue90-04'!J6</f>
        <v>36852.84649</v>
      </c>
      <c r="L109" s="110">
        <f>NOT(ISERROR(L6))*'FValue90-04'!K6</f>
        <v>53231.05250000005</v>
      </c>
      <c r="M109" s="110">
        <f>NOT(ISERROR(M6))*'FValue90-04'!L6</f>
        <v>43059.454</v>
      </c>
      <c r="N109" s="110">
        <f>NOT(ISERROR(N6))*'FValue90-04'!M6</f>
        <v>32851.106</v>
      </c>
      <c r="O109" s="110">
        <f>NOT(ISERROR(O6))*'FValue90-04'!N6</f>
        <v>27199.048</v>
      </c>
      <c r="P109" s="110">
        <f>NOT(ISERROR(P6))*'FValue90-04'!O6</f>
        <v>18566.599</v>
      </c>
    </row>
    <row r="110" spans="1:16" ht="11.25">
      <c r="A110" s="65" t="s">
        <v>257</v>
      </c>
      <c r="B110" s="110"/>
      <c r="C110" s="110">
        <f>NOT(ISERROR(C7))*'FValue90-04'!B7</f>
        <v>874.8504500000008</v>
      </c>
      <c r="D110" s="110">
        <f>NOT(ISERROR(D7))*'FValue90-04'!C7</f>
        <v>492.0661400000012</v>
      </c>
      <c r="E110" s="110">
        <f>NOT(ISERROR(E7))*'FValue90-04'!D7</f>
        <v>443.0407500000004</v>
      </c>
      <c r="F110" s="110">
        <f>NOT(ISERROR(F7))*'FValue90-04'!E7</f>
        <v>269.9355799999997</v>
      </c>
      <c r="G110" s="110">
        <f>NOT(ISERROR(G7))*'FValue90-04'!F7</f>
        <v>15.466280000000003</v>
      </c>
      <c r="H110" s="110">
        <f>NOT(ISERROR(H7))*'FValue90-04'!G7</f>
        <v>91.541</v>
      </c>
      <c r="I110" s="110">
        <f>NOT(ISERROR(I7))*'FValue90-04'!H7</f>
        <v>141.675</v>
      </c>
      <c r="J110" s="110">
        <f>NOT(ISERROR(J7))*'FValue90-04'!I7</f>
        <v>245.328</v>
      </c>
      <c r="K110" s="110">
        <f>NOT(ISERROR(K7))*'FValue90-04'!J7</f>
        <v>230.59517</v>
      </c>
      <c r="L110" s="110">
        <f>NOT(ISERROR(L7))*'FValue90-04'!K7</f>
        <v>163.81960999999998</v>
      </c>
      <c r="M110" s="110">
        <f>NOT(ISERROR(M7))*'FValue90-04'!L7</f>
        <v>215.512</v>
      </c>
      <c r="N110" s="110">
        <f>NOT(ISERROR(N7))*'FValue90-04'!M7</f>
        <v>173.026</v>
      </c>
      <c r="O110" s="110">
        <f>NOT(ISERROR(O7))*'FValue90-04'!N7</f>
        <v>307.562</v>
      </c>
      <c r="P110" s="110">
        <f>NOT(ISERROR(P7))*'FValue90-04'!O7</f>
        <v>201.944</v>
      </c>
    </row>
    <row r="111" spans="1:16" ht="11.25">
      <c r="A111" s="65" t="s">
        <v>256</v>
      </c>
      <c r="B111" s="110"/>
      <c r="C111" s="110">
        <f>NOT(ISERROR(C8))*'FValue90-04'!B8</f>
        <v>7339.886260000005</v>
      </c>
      <c r="D111" s="110">
        <f>NOT(ISERROR(D8))*'FValue90-04'!C8</f>
        <v>7382.627599999995</v>
      </c>
      <c r="E111" s="110">
        <f>NOT(ISERROR(E8))*'FValue90-04'!D8</f>
        <v>9182.205660000007</v>
      </c>
      <c r="F111" s="110">
        <f>NOT(ISERROR(F8))*'FValue90-04'!E8</f>
        <v>7251.623009999951</v>
      </c>
      <c r="G111" s="110">
        <f>NOT(ISERROR(G8))*'FValue90-04'!F8</f>
        <v>5351.30027</v>
      </c>
      <c r="H111" s="110">
        <f>NOT(ISERROR(H8))*'FValue90-04'!G8</f>
        <v>1955.544</v>
      </c>
      <c r="I111" s="110">
        <f>NOT(ISERROR(I8))*'FValue90-04'!H8</f>
        <v>3211.395</v>
      </c>
      <c r="J111" s="110">
        <f>NOT(ISERROR(J8))*'FValue90-04'!I8</f>
        <v>2889.627</v>
      </c>
      <c r="K111" s="110">
        <f>NOT(ISERROR(K8))*'FValue90-04'!J8</f>
        <v>6909.02866</v>
      </c>
      <c r="L111" s="110">
        <f>NOT(ISERROR(L8))*'FValue90-04'!K8</f>
        <v>4466.688740000035</v>
      </c>
      <c r="M111" s="110">
        <f>NOT(ISERROR(M8))*'FValue90-04'!L8</f>
        <v>3359.699</v>
      </c>
      <c r="N111" s="110">
        <f>NOT(ISERROR(N8))*'FValue90-04'!M8</f>
        <v>5363.307</v>
      </c>
      <c r="O111" s="110">
        <f>NOT(ISERROR(O8))*'FValue90-04'!N8</f>
        <v>4385.196</v>
      </c>
      <c r="P111" s="110">
        <f>NOT(ISERROR(P8))*'FValue90-04'!O8</f>
        <v>4419.327</v>
      </c>
    </row>
    <row r="112" spans="1:16" ht="11.25">
      <c r="A112" s="65" t="s">
        <v>255</v>
      </c>
      <c r="B112" s="110"/>
      <c r="C112" s="110">
        <f>NOT(ISERROR(C9))*'FValue90-04'!B9</f>
        <v>830.3021999999992</v>
      </c>
      <c r="D112" s="110">
        <f>NOT(ISERROR(D9))*'FValue90-04'!C9</f>
        <v>1043.9176900000004</v>
      </c>
      <c r="E112" s="110">
        <f>NOT(ISERROR(E9))*'FValue90-04'!D9</f>
        <v>344.9479999999998</v>
      </c>
      <c r="F112" s="110">
        <f>NOT(ISERROR(F9))*'FValue90-04'!E9</f>
        <v>535.9145800000002</v>
      </c>
      <c r="G112" s="110">
        <f>NOT(ISERROR(G9))*'FValue90-04'!F9</f>
        <v>285.93706</v>
      </c>
      <c r="H112" s="110">
        <f>NOT(ISERROR(H9))*'FValue90-04'!G9</f>
        <v>767.039</v>
      </c>
      <c r="I112" s="110">
        <f>NOT(ISERROR(I9))*'FValue90-04'!H9</f>
        <v>1036.209</v>
      </c>
      <c r="J112" s="110">
        <f>NOT(ISERROR(J9))*'FValue90-04'!I9</f>
        <v>1564.15</v>
      </c>
      <c r="K112" s="110">
        <f>NOT(ISERROR(K9))*'FValue90-04'!J9</f>
        <v>1588.59385</v>
      </c>
      <c r="L112" s="110">
        <f>NOT(ISERROR(L9))*'FValue90-04'!K9</f>
        <v>1419.19551</v>
      </c>
      <c r="M112" s="110">
        <f>NOT(ISERROR(M9))*'FValue90-04'!L9</f>
        <v>1702.052</v>
      </c>
      <c r="N112" s="110">
        <f>NOT(ISERROR(N9))*'FValue90-04'!M9</f>
        <v>2455.379</v>
      </c>
      <c r="O112" s="110">
        <f>NOT(ISERROR(O9))*'FValue90-04'!N9</f>
        <v>2540.245</v>
      </c>
      <c r="P112" s="110">
        <f>NOT(ISERROR(P9))*'FValue90-04'!O9</f>
        <v>3574.099</v>
      </c>
    </row>
    <row r="113" spans="1:16" ht="11.25">
      <c r="A113" s="65" t="s">
        <v>254</v>
      </c>
      <c r="B113" s="110"/>
      <c r="C113" s="110">
        <f>NOT(ISERROR(C10))*'FValue90-04'!B10</f>
        <v>16742.104299999948</v>
      </c>
      <c r="D113" s="110">
        <f>NOT(ISERROR(D10))*'FValue90-04'!C10</f>
        <v>16389.928660000107</v>
      </c>
      <c r="E113" s="110">
        <f>NOT(ISERROR(E10))*'FValue90-04'!D10</f>
        <v>11122.622020000008</v>
      </c>
      <c r="F113" s="110">
        <f>NOT(ISERROR(F10))*'FValue90-04'!E10</f>
        <v>8816.668350000326</v>
      </c>
      <c r="G113" s="110">
        <f>NOT(ISERROR(G10))*'FValue90-04'!F10</f>
        <v>1679.7729400000023</v>
      </c>
      <c r="H113" s="110">
        <f>NOT(ISERROR(H10))*'FValue90-04'!G10</f>
        <v>1355.123</v>
      </c>
      <c r="I113" s="110">
        <f>NOT(ISERROR(I10))*'FValue90-04'!H10</f>
        <v>1058.9029999999998</v>
      </c>
      <c r="J113" s="110">
        <f>NOT(ISERROR(J10))*'FValue90-04'!I10</f>
        <v>1034.467</v>
      </c>
      <c r="K113" s="110">
        <f>NOT(ISERROR(K10))*'FValue90-04'!J10</f>
        <v>4859.30625</v>
      </c>
      <c r="L113" s="110">
        <f>NOT(ISERROR(L10))*'FValue90-04'!K10</f>
        <v>6387.7866</v>
      </c>
      <c r="M113" s="110">
        <f>NOT(ISERROR(M10))*'FValue90-04'!L10</f>
        <v>10375.663</v>
      </c>
      <c r="N113" s="110">
        <f>NOT(ISERROR(N10))*'FValue90-04'!M10</f>
        <v>13606.633</v>
      </c>
      <c r="O113" s="110">
        <f>NOT(ISERROR(O10))*'FValue90-04'!N10</f>
        <v>11416.057999999999</v>
      </c>
      <c r="P113" s="110">
        <f>NOT(ISERROR(P10))*'FValue90-04'!O10</f>
        <v>11805.464999999998</v>
      </c>
    </row>
    <row r="114" spans="1:16" ht="11.25">
      <c r="A114" s="65" t="s">
        <v>253</v>
      </c>
      <c r="B114" s="110"/>
      <c r="C114" s="110">
        <f>NOT(ISERROR(C11))*'FValue90-04'!B11</f>
        <v>13852.86191999994</v>
      </c>
      <c r="D114" s="110">
        <f>NOT(ISERROR(D11))*'FValue90-04'!C11</f>
        <v>10546.676750000035</v>
      </c>
      <c r="E114" s="110">
        <f>NOT(ISERROR(E11))*'FValue90-04'!D11</f>
        <v>12002.123720000001</v>
      </c>
      <c r="F114" s="110">
        <f>NOT(ISERROR(F11))*'FValue90-04'!E11</f>
        <v>8511.834250000016</v>
      </c>
      <c r="G114" s="110">
        <f>NOT(ISERROR(G11))*'FValue90-04'!F11</f>
        <v>8203.628760000014</v>
      </c>
      <c r="H114" s="110">
        <f>NOT(ISERROR(H11))*'FValue90-04'!G11</f>
        <v>11703.211</v>
      </c>
      <c r="I114" s="110">
        <f>NOT(ISERROR(I11))*'FValue90-04'!H11</f>
        <v>19238.042</v>
      </c>
      <c r="J114" s="110">
        <f>NOT(ISERROR(J11))*'FValue90-04'!I11</f>
        <v>15117.659</v>
      </c>
      <c r="K114" s="110">
        <f>NOT(ISERROR(K11))*'FValue90-04'!J11</f>
        <v>13721.73244</v>
      </c>
      <c r="L114" s="110">
        <f>NOT(ISERROR(L11))*'FValue90-04'!K11</f>
        <v>9498.152229999989</v>
      </c>
      <c r="M114" s="110">
        <f>NOT(ISERROR(M11))*'FValue90-04'!L11</f>
        <v>14427.272</v>
      </c>
      <c r="N114" s="110">
        <f>NOT(ISERROR(N11))*'FValue90-04'!M11</f>
        <v>10640.844</v>
      </c>
      <c r="O114" s="110">
        <f>NOT(ISERROR(O11))*'FValue90-04'!N11</f>
        <v>10662.612</v>
      </c>
      <c r="P114" s="110">
        <f>NOT(ISERROR(P11))*'FValue90-04'!O11</f>
        <v>15936.458</v>
      </c>
    </row>
    <row r="115" spans="1:16" ht="11.25">
      <c r="A115" s="65" t="s">
        <v>252</v>
      </c>
      <c r="B115" s="110"/>
      <c r="C115" s="110">
        <f>NOT(ISERROR(C12))*'FValue90-04'!B12</f>
        <v>606.8630400000015</v>
      </c>
      <c r="D115" s="110">
        <f>NOT(ISERROR(D12))*'FValue90-04'!C12</f>
        <v>656.5436300000006</v>
      </c>
      <c r="E115" s="110">
        <f>NOT(ISERROR(E12))*'FValue90-04'!D12</f>
        <v>192.06222000000017</v>
      </c>
      <c r="F115" s="110">
        <f>NOT(ISERROR(F12))*'FValue90-04'!E12</f>
        <v>123.75544999999961</v>
      </c>
      <c r="G115" s="110">
        <f>NOT(ISERROR(G12))*'FValue90-04'!F12</f>
        <v>76.56206999999993</v>
      </c>
      <c r="H115" s="110">
        <f>NOT(ISERROR(H12))*'FValue90-04'!G12</f>
        <v>291.496</v>
      </c>
      <c r="I115" s="110">
        <f>NOT(ISERROR(I12))*'FValue90-04'!H12</f>
        <v>222.771</v>
      </c>
      <c r="J115" s="110">
        <f>NOT(ISERROR(J12))*'FValue90-04'!I12</f>
        <v>330.585</v>
      </c>
      <c r="K115" s="110">
        <f>NOT(ISERROR(K12))*'FValue90-04'!J12</f>
        <v>353.73481</v>
      </c>
      <c r="L115" s="110">
        <f>NOT(ISERROR(L12))*'FValue90-04'!K12</f>
        <v>476.56882</v>
      </c>
      <c r="M115" s="110">
        <f>NOT(ISERROR(M12))*'FValue90-04'!L12</f>
        <v>334.083</v>
      </c>
      <c r="N115" s="110">
        <f>NOT(ISERROR(N12))*'FValue90-04'!M12</f>
        <v>403.687</v>
      </c>
      <c r="O115" s="110">
        <f>NOT(ISERROR(O12))*'FValue90-04'!N12</f>
        <v>229.111</v>
      </c>
      <c r="P115" s="110">
        <f>NOT(ISERROR(P12))*'FValue90-04'!O12</f>
        <v>162.378</v>
      </c>
    </row>
    <row r="116" spans="1:16" ht="11.25">
      <c r="A116" s="65" t="s">
        <v>251</v>
      </c>
      <c r="B116" s="110"/>
      <c r="C116" s="110">
        <f>NOT(ISERROR(C13))*'FValue90-04'!B13</f>
        <v>154.5976800000001</v>
      </c>
      <c r="D116" s="110">
        <f>NOT(ISERROR(D13))*'FValue90-04'!C13</f>
        <v>588.4602199999993</v>
      </c>
      <c r="E116" s="110">
        <f>NOT(ISERROR(E13))*'FValue90-04'!D13</f>
        <v>653.4196500000012</v>
      </c>
      <c r="F116" s="110">
        <f>NOT(ISERROR(F13))*'FValue90-04'!E13</f>
        <v>333.38591</v>
      </c>
      <c r="G116" s="110">
        <f>NOT(ISERROR(G13))*'FValue90-04'!F13</f>
        <v>238.59609000000032</v>
      </c>
      <c r="H116" s="110">
        <f>NOT(ISERROR(H13))*'FValue90-04'!G13</f>
        <v>583.003</v>
      </c>
      <c r="I116" s="110">
        <f>NOT(ISERROR(I13))*'FValue90-04'!H13</f>
        <v>240.17600000000002</v>
      </c>
      <c r="J116" s="110">
        <f>NOT(ISERROR(J13))*'FValue90-04'!I13</f>
        <v>205.952</v>
      </c>
      <c r="K116" s="110">
        <f>NOT(ISERROR(K13))*'FValue90-04'!J13</f>
        <v>296.57996</v>
      </c>
      <c r="L116" s="110">
        <f>NOT(ISERROR(L13))*'FValue90-04'!K13</f>
        <v>495.8292599999992</v>
      </c>
      <c r="M116" s="110">
        <f>NOT(ISERROR(M13))*'FValue90-04'!L13</f>
        <v>388.212</v>
      </c>
      <c r="N116" s="110">
        <f>NOT(ISERROR(N13))*'FValue90-04'!M13</f>
        <v>850.207</v>
      </c>
      <c r="O116" s="110">
        <f>NOT(ISERROR(O13))*'FValue90-04'!N13</f>
        <v>832.899</v>
      </c>
      <c r="P116" s="110">
        <f>NOT(ISERROR(P13))*'FValue90-04'!O13</f>
        <v>858.943</v>
      </c>
    </row>
    <row r="117" spans="1:16" ht="11.25">
      <c r="A117" s="65" t="s">
        <v>250</v>
      </c>
      <c r="B117" s="110"/>
      <c r="C117" s="110">
        <f>NOT(ISERROR(C14))*'FValue90-04'!B14</f>
        <v>0</v>
      </c>
      <c r="D117" s="110">
        <f>NOT(ISERROR(D14))*'FValue90-04'!C14</f>
        <v>0.5841899999999999</v>
      </c>
      <c r="E117" s="110">
        <f>NOT(ISERROR(E14))*'FValue90-04'!D14</f>
        <v>0</v>
      </c>
      <c r="F117" s="110">
        <f>NOT(ISERROR(F14))*'FValue90-04'!E14</f>
        <v>0</v>
      </c>
      <c r="G117" s="110">
        <f>NOT(ISERROR(G14))*'FValue90-04'!F14</f>
        <v>0.0114</v>
      </c>
      <c r="H117" s="110">
        <f>NOT(ISERROR(H14))*'FValue90-04'!G14</f>
        <v>2.658</v>
      </c>
      <c r="I117" s="110">
        <f>NOT(ISERROR(I14))*'FValue90-04'!H14</f>
        <v>1.054</v>
      </c>
      <c r="J117" s="110">
        <f>NOT(ISERROR(J14))*'FValue90-04'!I14</f>
        <v>1.922</v>
      </c>
      <c r="K117" s="110">
        <f>NOT(ISERROR(K14))*'FValue90-04'!J14</f>
        <v>0.29363</v>
      </c>
      <c r="L117" s="110">
        <f>NOT(ISERROR(L14))*'FValue90-04'!K14</f>
        <v>0.41811000000000004</v>
      </c>
      <c r="M117" s="110">
        <f>NOT(ISERROR(M14))*'FValue90-04'!L14</f>
        <v>0.081</v>
      </c>
      <c r="N117" s="110">
        <f>NOT(ISERROR(N14))*'FValue90-04'!M14</f>
        <v>1.466</v>
      </c>
      <c r="O117" s="110">
        <f>NOT(ISERROR(O14))*'FValue90-04'!N14</f>
        <v>0.269</v>
      </c>
      <c r="P117" s="110">
        <f>NOT(ISERROR(P14))*'FValue90-04'!O14</f>
        <v>1.243</v>
      </c>
    </row>
    <row r="118" spans="1:16" ht="11.25">
      <c r="A118" s="65" t="s">
        <v>249</v>
      </c>
      <c r="B118" s="110"/>
      <c r="C118" s="110">
        <f>NOT(ISERROR(C15))*'FValue90-04'!B15</f>
        <v>142.74062999999944</v>
      </c>
      <c r="D118" s="110">
        <f>NOT(ISERROR(D15))*'FValue90-04'!C15</f>
        <v>225.31715999999977</v>
      </c>
      <c r="E118" s="110">
        <f>NOT(ISERROR(E15))*'FValue90-04'!D15</f>
        <v>75.85875000000053</v>
      </c>
      <c r="F118" s="110">
        <f>NOT(ISERROR(F15))*'FValue90-04'!E15</f>
        <v>77.62237999999998</v>
      </c>
      <c r="G118" s="110">
        <f>NOT(ISERROR(G15))*'FValue90-04'!F15</f>
        <v>56.324040000000004</v>
      </c>
      <c r="H118" s="110">
        <f>NOT(ISERROR(H15))*'FValue90-04'!G15</f>
        <v>88.008</v>
      </c>
      <c r="I118" s="110">
        <f>NOT(ISERROR(I15))*'FValue90-04'!H15</f>
        <v>66.661</v>
      </c>
      <c r="J118" s="110">
        <f>NOT(ISERROR(J15))*'FValue90-04'!I15</f>
        <v>175.213</v>
      </c>
      <c r="K118" s="110">
        <f>NOT(ISERROR(K15))*'FValue90-04'!J15</f>
        <v>57.09004</v>
      </c>
      <c r="L118" s="110">
        <f>NOT(ISERROR(L15))*'FValue90-04'!K15</f>
        <v>104.63536</v>
      </c>
      <c r="M118" s="110">
        <f>NOT(ISERROR(M15))*'FValue90-04'!L15</f>
        <v>209.079</v>
      </c>
      <c r="N118" s="110">
        <f>NOT(ISERROR(N15))*'FValue90-04'!M15</f>
        <v>170.385</v>
      </c>
      <c r="O118" s="110">
        <f>NOT(ISERROR(O15))*'FValue90-04'!N15</f>
        <v>217.36</v>
      </c>
      <c r="P118" s="110">
        <f>NOT(ISERROR(P15))*'FValue90-04'!O15</f>
        <v>34.352</v>
      </c>
    </row>
    <row r="119" spans="1:16" ht="11.25">
      <c r="A119" s="65" t="s">
        <v>248</v>
      </c>
      <c r="B119" s="110"/>
      <c r="C119" s="110">
        <f>NOT(ISERROR(C16))*'FValue90-04'!B16</f>
        <v>0.6436999999999999</v>
      </c>
      <c r="D119" s="110">
        <f>NOT(ISERROR(D16))*'FValue90-04'!C16</f>
        <v>2.8488399999999996</v>
      </c>
      <c r="E119" s="110">
        <f>NOT(ISERROR(E16))*'FValue90-04'!D16</f>
        <v>8.451799999999999</v>
      </c>
      <c r="F119" s="110">
        <f>NOT(ISERROR(F16))*'FValue90-04'!E16</f>
        <v>10.839190000000004</v>
      </c>
      <c r="G119" s="110">
        <f>NOT(ISERROR(G16))*'FValue90-04'!F16</f>
        <v>1139.518579999997</v>
      </c>
      <c r="H119" s="110">
        <f>NOT(ISERROR(H16))*'FValue90-04'!G16</f>
        <v>1577.357</v>
      </c>
      <c r="I119" s="110">
        <f>NOT(ISERROR(I16))*'FValue90-04'!H16</f>
        <v>664.307</v>
      </c>
      <c r="J119" s="110">
        <f>NOT(ISERROR(J16))*'FValue90-04'!I16</f>
        <v>990.018</v>
      </c>
      <c r="K119" s="110">
        <f>NOT(ISERROR(K16))*'FValue90-04'!J16</f>
        <v>652.1342</v>
      </c>
      <c r="L119" s="110">
        <f>NOT(ISERROR(L16))*'FValue90-04'!K16</f>
        <v>681.9284899999969</v>
      </c>
      <c r="M119" s="110">
        <f>NOT(ISERROR(M16))*'FValue90-04'!L16</f>
        <v>324.064</v>
      </c>
      <c r="N119" s="110">
        <f>NOT(ISERROR(N16))*'FValue90-04'!M16</f>
        <v>537.179</v>
      </c>
      <c r="O119" s="110">
        <f>NOT(ISERROR(O16))*'FValue90-04'!N16</f>
        <v>651.164</v>
      </c>
      <c r="P119" s="110">
        <f>NOT(ISERROR(P16))*'FValue90-04'!O16</f>
        <v>663.897</v>
      </c>
    </row>
    <row r="120" spans="1:16" ht="11.25">
      <c r="A120" s="65" t="s">
        <v>247</v>
      </c>
      <c r="B120" s="110"/>
      <c r="C120" s="110">
        <f>NOT(ISERROR(C17))*'FValue90-04'!B17</f>
        <v>0.32918000000000003</v>
      </c>
      <c r="D120" s="110">
        <f>NOT(ISERROR(D17))*'FValue90-04'!C17</f>
        <v>0.3356</v>
      </c>
      <c r="E120" s="110">
        <f>NOT(ISERROR(E17))*'FValue90-04'!D17</f>
        <v>0.12658</v>
      </c>
      <c r="F120" s="110">
        <f>NOT(ISERROR(F17))*'FValue90-04'!E17</f>
        <v>0.775</v>
      </c>
      <c r="G120" s="110">
        <f>NOT(ISERROR(G17))*'FValue90-04'!F17</f>
        <v>2.4478999999999997</v>
      </c>
      <c r="H120" s="110">
        <f>NOT(ISERROR(H17))*'FValue90-04'!G17</f>
        <v>3.19</v>
      </c>
      <c r="I120" s="110">
        <f>NOT(ISERROR(I17))*'FValue90-04'!H17</f>
        <v>0</v>
      </c>
      <c r="J120" s="110">
        <f>NOT(ISERROR(J17))*'FValue90-04'!I17</f>
        <v>0</v>
      </c>
      <c r="K120" s="110">
        <f>NOT(ISERROR(K17))*'FValue90-04'!J17</f>
        <v>1.8473</v>
      </c>
      <c r="L120" s="110">
        <f>NOT(ISERROR(L17))*'FValue90-04'!K17</f>
        <v>0.0034</v>
      </c>
      <c r="M120" s="110">
        <f>NOT(ISERROR(M17))*'FValue90-04'!L17</f>
        <v>0.005</v>
      </c>
      <c r="N120" s="110">
        <f>NOT(ISERROR(N17))*'FValue90-04'!M17</f>
        <v>47.659</v>
      </c>
      <c r="O120" s="110">
        <f>NOT(ISERROR(O17))*'FValue90-04'!N17</f>
        <v>53.021</v>
      </c>
      <c r="P120" s="110">
        <f>NOT(ISERROR(P17))*'FValue90-04'!O17</f>
        <v>0</v>
      </c>
    </row>
    <row r="121" spans="1:16" ht="11.25">
      <c r="A121" s="65" t="s">
        <v>228</v>
      </c>
      <c r="B121" s="110"/>
      <c r="C121" s="110">
        <f>NOT(ISERROR(C18))*'FValue90-04'!B18</f>
        <v>115.06860999997662</v>
      </c>
      <c r="D121" s="110">
        <f>NOT(ISERROR(D18))*'FValue90-04'!C18</f>
        <v>165.06352000008337</v>
      </c>
      <c r="E121" s="110">
        <f>NOT(ISERROR(E18))*'FValue90-04'!D18</f>
        <v>404.68433000000005</v>
      </c>
      <c r="F121" s="110">
        <f>NOT(ISERROR(F18))*'FValue90-04'!E18</f>
        <v>278.958590000002</v>
      </c>
      <c r="G121" s="110">
        <f>NOT(ISERROR(G18))*'FValue90-04'!F18</f>
        <v>503.76356999999916</v>
      </c>
      <c r="H121" s="110">
        <f>NOT(ISERROR(H18))*'FValue90-04'!G18</f>
        <v>539.1269999999931</v>
      </c>
      <c r="I121" s="110">
        <f>NOT(ISERROR(I18))*'FValue90-04'!H18</f>
        <v>507.0500000000029</v>
      </c>
      <c r="J121" s="110">
        <f>NOT(ISERROR(J18))*'FValue90-04'!I18</f>
        <v>572.9349999999977</v>
      </c>
      <c r="K121" s="110">
        <f>NOT(ISERROR(K18))*'FValue90-04'!J18</f>
        <v>623.8561399999744</v>
      </c>
      <c r="L121" s="110">
        <f>NOT(ISERROR(L18))*'FValue90-04'!K18</f>
        <v>362.2156599999871</v>
      </c>
      <c r="M121" s="110">
        <f>NOT(ISERROR(M18))*'FValue90-04'!L18</f>
        <v>310.9579999999987</v>
      </c>
      <c r="N121" s="110">
        <f>NOT(ISERROR(N18))*'FValue90-04'!M18</f>
        <v>1364.507999999987</v>
      </c>
      <c r="O121" s="110">
        <f>NOT(ISERROR(O18))*'FValue90-04'!N18</f>
        <v>3877.1280000000115</v>
      </c>
      <c r="P121" s="110">
        <f>NOT(ISERROR(P18))*'FValue90-04'!O18</f>
        <v>4317.849000000009</v>
      </c>
    </row>
    <row r="122" spans="1:16" ht="12" thickBot="1">
      <c r="A122" s="77" t="s">
        <v>17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1:16" ht="12" thickTop="1">
      <c r="A123" s="80" t="s">
        <v>246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1:16" ht="11.25">
      <c r="A124" s="65" t="s">
        <v>245</v>
      </c>
      <c r="B124" s="110"/>
      <c r="C124" s="110">
        <f>NOT(ISERROR(C21))*'FValue90-04'!B21</f>
        <v>3493.318509999993</v>
      </c>
      <c r="D124" s="110">
        <f>NOT(ISERROR(D21))*'FValue90-04'!C21</f>
        <v>6827.232120000018</v>
      </c>
      <c r="E124" s="110">
        <f>NOT(ISERROR(E21))*'FValue90-04'!D21</f>
        <v>3557.877879999996</v>
      </c>
      <c r="F124" s="110">
        <f>NOT(ISERROR(F21))*'FValue90-04'!E21</f>
        <v>3049.3356499999995</v>
      </c>
      <c r="G124" s="110">
        <f>NOT(ISERROR(G21))*'FValue90-04'!F21</f>
        <v>3030.627460000005</v>
      </c>
      <c r="H124" s="110">
        <f>NOT(ISERROR(H21))*'FValue90-04'!G21</f>
        <v>3361.845</v>
      </c>
      <c r="I124" s="110">
        <f>NOT(ISERROR(I21))*'FValue90-04'!H21</f>
        <v>2909.77</v>
      </c>
      <c r="J124" s="110">
        <f>NOT(ISERROR(J21))*'FValue90-04'!I21</f>
        <v>3220.222</v>
      </c>
      <c r="K124" s="110">
        <f>NOT(ISERROR(K21))*'FValue90-04'!J21</f>
        <v>3626.48281</v>
      </c>
      <c r="L124" s="110">
        <f>NOT(ISERROR(L21))*'FValue90-04'!K21</f>
        <v>2489.90335</v>
      </c>
      <c r="M124" s="110">
        <f>NOT(ISERROR(M21))*'FValue90-04'!L21</f>
        <v>2611.203</v>
      </c>
      <c r="N124" s="110">
        <f>NOT(ISERROR(N21))*'FValue90-04'!M21</f>
        <v>2735.809</v>
      </c>
      <c r="O124" s="110">
        <f>NOT(ISERROR(O21))*'FValue90-04'!N21</f>
        <v>3342.057</v>
      </c>
      <c r="P124" s="110">
        <f>NOT(ISERROR(P21))*'FValue90-04'!O21</f>
        <v>3786.021</v>
      </c>
    </row>
    <row r="125" spans="1:16" ht="11.25">
      <c r="A125" s="65" t="s">
        <v>244</v>
      </c>
      <c r="B125" s="110"/>
      <c r="C125" s="110">
        <f>NOT(ISERROR(C22))*'FValue90-04'!B22</f>
        <v>855.8137800000006</v>
      </c>
      <c r="D125" s="110">
        <f>NOT(ISERROR(D22))*'FValue90-04'!C22</f>
        <v>2054.9711500000003</v>
      </c>
      <c r="E125" s="110">
        <f>NOT(ISERROR(E22))*'FValue90-04'!D22</f>
        <v>1886.4442799999995</v>
      </c>
      <c r="F125" s="110">
        <f>NOT(ISERROR(F22))*'FValue90-04'!E22</f>
        <v>1824.4991900000048</v>
      </c>
      <c r="G125" s="110">
        <f>NOT(ISERROR(G22))*'FValue90-04'!F22</f>
        <v>599.6337299999993</v>
      </c>
      <c r="H125" s="110">
        <f>NOT(ISERROR(H22))*'FValue90-04'!G22</f>
        <v>653.074</v>
      </c>
      <c r="I125" s="110">
        <f>NOT(ISERROR(I22))*'FValue90-04'!H22</f>
        <v>1348.892</v>
      </c>
      <c r="J125" s="110">
        <f>NOT(ISERROR(J22))*'FValue90-04'!I22</f>
        <v>233.13</v>
      </c>
      <c r="K125" s="110">
        <f>NOT(ISERROR(K22))*'FValue90-04'!J22</f>
        <v>683.23422</v>
      </c>
      <c r="L125" s="110">
        <f>NOT(ISERROR(L22))*'FValue90-04'!K22</f>
        <v>144.67534</v>
      </c>
      <c r="M125" s="110">
        <f>NOT(ISERROR(M22))*'FValue90-04'!L22</f>
        <v>1466.69</v>
      </c>
      <c r="N125" s="110">
        <f>NOT(ISERROR(N22))*'FValue90-04'!M22</f>
        <v>1596.189</v>
      </c>
      <c r="O125" s="110">
        <f>NOT(ISERROR(O22))*'FValue90-04'!N22</f>
        <v>5038.726</v>
      </c>
      <c r="P125" s="110">
        <f>NOT(ISERROR(P22))*'FValue90-04'!O22</f>
        <v>6895.926</v>
      </c>
    </row>
    <row r="126" spans="1:16" ht="11.25">
      <c r="A126" s="65" t="s">
        <v>243</v>
      </c>
      <c r="B126" s="110"/>
      <c r="C126" s="110">
        <f>NOT(ISERROR(C23))*'FValue90-04'!B23</f>
        <v>15.52733</v>
      </c>
      <c r="D126" s="110">
        <f>NOT(ISERROR(D23))*'FValue90-04'!C23</f>
        <v>1.05392</v>
      </c>
      <c r="E126" s="110">
        <f>NOT(ISERROR(E23))*'FValue90-04'!D23</f>
        <v>278.81254999999993</v>
      </c>
      <c r="F126" s="110">
        <f>NOT(ISERROR(F23))*'FValue90-04'!E23</f>
        <v>821.3912599999999</v>
      </c>
      <c r="G126" s="110">
        <f>NOT(ISERROR(G23))*'FValue90-04'!F23</f>
        <v>975.53833</v>
      </c>
      <c r="H126" s="110">
        <f>NOT(ISERROR(H23))*'FValue90-04'!G23</f>
        <v>584.546</v>
      </c>
      <c r="I126" s="110">
        <f>NOT(ISERROR(I23))*'FValue90-04'!H23</f>
        <v>599.633</v>
      </c>
      <c r="J126" s="110">
        <f>NOT(ISERROR(J23))*'FValue90-04'!I23</f>
        <v>534.381</v>
      </c>
      <c r="K126" s="110">
        <f>NOT(ISERROR(K23))*'FValue90-04'!J23</f>
        <v>529.25936</v>
      </c>
      <c r="L126" s="110">
        <f>NOT(ISERROR(L23))*'FValue90-04'!K23</f>
        <v>1441.2843400000002</v>
      </c>
      <c r="M126" s="110">
        <f>NOT(ISERROR(M23))*'FValue90-04'!L23</f>
        <v>1429.912</v>
      </c>
      <c r="N126" s="110">
        <f>NOT(ISERROR(N23))*'FValue90-04'!M23</f>
        <v>1120.628</v>
      </c>
      <c r="O126" s="110">
        <f>NOT(ISERROR(O23))*'FValue90-04'!N23</f>
        <v>308.715</v>
      </c>
      <c r="P126" s="110">
        <f>NOT(ISERROR(P23))*'FValue90-04'!O23</f>
        <v>359.209</v>
      </c>
    </row>
    <row r="127" spans="1:16" ht="11.25">
      <c r="A127" s="65" t="s">
        <v>242</v>
      </c>
      <c r="B127" s="110"/>
      <c r="C127" s="110">
        <f>NOT(ISERROR(C24))*'FValue90-04'!B24</f>
        <v>2003.7232099999997</v>
      </c>
      <c r="D127" s="110">
        <f>NOT(ISERROR(D24))*'FValue90-04'!C24</f>
        <v>1503.1587699999998</v>
      </c>
      <c r="E127" s="110">
        <f>NOT(ISERROR(E24))*'FValue90-04'!D24</f>
        <v>665.8328599999996</v>
      </c>
      <c r="F127" s="110">
        <f>NOT(ISERROR(F24))*'FValue90-04'!E24</f>
        <v>364.35661</v>
      </c>
      <c r="G127" s="110">
        <f>NOT(ISERROR(G24))*'FValue90-04'!F24</f>
        <v>52.54419999999999</v>
      </c>
      <c r="H127" s="110">
        <f>NOT(ISERROR(H24))*'FValue90-04'!G24</f>
        <v>145.79</v>
      </c>
      <c r="I127" s="110">
        <f>NOT(ISERROR(I24))*'FValue90-04'!H24</f>
        <v>1277.785</v>
      </c>
      <c r="J127" s="110">
        <f>NOT(ISERROR(J24))*'FValue90-04'!I24</f>
        <v>396.921</v>
      </c>
      <c r="K127" s="110">
        <f>NOT(ISERROR(K24))*'FValue90-04'!J24</f>
        <v>386.00239</v>
      </c>
      <c r="L127" s="110">
        <f>NOT(ISERROR(L24))*'FValue90-04'!K24</f>
        <v>851.58213</v>
      </c>
      <c r="M127" s="110">
        <f>NOT(ISERROR(M24))*'FValue90-04'!L24</f>
        <v>2328.212</v>
      </c>
      <c r="N127" s="110">
        <f>NOT(ISERROR(N24))*'FValue90-04'!M24</f>
        <v>987.934</v>
      </c>
      <c r="O127" s="110">
        <f>NOT(ISERROR(O24))*'FValue90-04'!N24</f>
        <v>1036.996</v>
      </c>
      <c r="P127" s="110">
        <f>NOT(ISERROR(P24))*'FValue90-04'!O24</f>
        <v>1101</v>
      </c>
    </row>
    <row r="128" spans="1:16" ht="11.25">
      <c r="A128" s="65" t="s">
        <v>241</v>
      </c>
      <c r="B128" s="110"/>
      <c r="C128" s="110">
        <f>NOT(ISERROR(C25))*'FValue90-04'!B25</f>
        <v>0</v>
      </c>
      <c r="D128" s="110">
        <f>NOT(ISERROR(D25))*'FValue90-04'!C25</f>
        <v>0</v>
      </c>
      <c r="E128" s="110">
        <f>NOT(ISERROR(E25))*'FValue90-04'!D25</f>
        <v>0</v>
      </c>
      <c r="F128" s="110">
        <f>NOT(ISERROR(F25))*'FValue90-04'!E25</f>
        <v>0</v>
      </c>
      <c r="G128" s="110">
        <f>NOT(ISERROR(G25))*'FValue90-04'!F25</f>
        <v>0</v>
      </c>
      <c r="H128" s="110">
        <f>NOT(ISERROR(H25))*'FValue90-04'!G25</f>
        <v>0</v>
      </c>
      <c r="I128" s="110">
        <f>NOT(ISERROR(I25))*'FValue90-04'!H25</f>
        <v>0</v>
      </c>
      <c r="J128" s="110">
        <f>NOT(ISERROR(J25))*'FValue90-04'!I25</f>
        <v>0</v>
      </c>
      <c r="K128" s="110">
        <f>NOT(ISERROR(K25))*'FValue90-04'!J25</f>
        <v>0</v>
      </c>
      <c r="L128" s="110">
        <f>NOT(ISERROR(L25))*'FValue90-04'!K25</f>
        <v>0</v>
      </c>
      <c r="M128" s="110">
        <f>NOT(ISERROR(M25))*'FValue90-04'!L25</f>
        <v>0</v>
      </c>
      <c r="N128" s="110">
        <f>NOT(ISERROR(N25))*'FValue90-04'!M25</f>
        <v>0</v>
      </c>
      <c r="O128" s="110">
        <f>NOT(ISERROR(O25))*'FValue90-04'!N25</f>
        <v>0</v>
      </c>
      <c r="P128" s="110">
        <f>NOT(ISERROR(P25))*'FValue90-04'!O25</f>
        <v>0</v>
      </c>
    </row>
    <row r="129" spans="1:16" ht="11.25">
      <c r="A129" s="65" t="s">
        <v>240</v>
      </c>
      <c r="B129" s="110"/>
      <c r="C129" s="110">
        <f>NOT(ISERROR(C26))*'FValue90-04'!B26</f>
        <v>560.4530799999999</v>
      </c>
      <c r="D129" s="110">
        <f>NOT(ISERROR(D26))*'FValue90-04'!C26</f>
        <v>564.05521</v>
      </c>
      <c r="E129" s="110">
        <f>NOT(ISERROR(E26))*'FValue90-04'!D26</f>
        <v>390.19125</v>
      </c>
      <c r="F129" s="110">
        <f>NOT(ISERROR(F26))*'FValue90-04'!E26</f>
        <v>484.7440899999998</v>
      </c>
      <c r="G129" s="110">
        <f>NOT(ISERROR(G26))*'FValue90-04'!F26</f>
        <v>468.83295000000015</v>
      </c>
      <c r="H129" s="110">
        <f>NOT(ISERROR(H26))*'FValue90-04'!G26</f>
        <v>431.088</v>
      </c>
      <c r="I129" s="110">
        <f>NOT(ISERROR(I26))*'FValue90-04'!H26</f>
        <v>579.444</v>
      </c>
      <c r="J129" s="110">
        <f>NOT(ISERROR(J26))*'FValue90-04'!I26</f>
        <v>445.564</v>
      </c>
      <c r="K129" s="110">
        <f>NOT(ISERROR(K26))*'FValue90-04'!J26</f>
        <v>416.61408</v>
      </c>
      <c r="L129" s="110">
        <f>NOT(ISERROR(L26))*'FValue90-04'!K26</f>
        <v>332.1593</v>
      </c>
      <c r="M129" s="110">
        <f>NOT(ISERROR(M26))*'FValue90-04'!L26</f>
        <v>340.527</v>
      </c>
      <c r="N129" s="110">
        <f>NOT(ISERROR(N26))*'FValue90-04'!M26</f>
        <v>139.063</v>
      </c>
      <c r="O129" s="110">
        <f>NOT(ISERROR(O26))*'FValue90-04'!N26</f>
        <v>264.502</v>
      </c>
      <c r="P129" s="110">
        <f>NOT(ISERROR(P26))*'FValue90-04'!O26</f>
        <v>0</v>
      </c>
    </row>
    <row r="130" spans="1:16" ht="11.25">
      <c r="A130" s="65" t="s">
        <v>239</v>
      </c>
      <c r="B130" s="110"/>
      <c r="C130" s="110">
        <f>NOT(ISERROR(C27))*'FValue90-04'!B27</f>
        <v>2714.1765400000045</v>
      </c>
      <c r="D130" s="110">
        <f>NOT(ISERROR(D27))*'FValue90-04'!C27</f>
        <v>2143.0471000000043</v>
      </c>
      <c r="E130" s="110">
        <f>NOT(ISERROR(E27))*'FValue90-04'!D27</f>
        <v>982.0660500000007</v>
      </c>
      <c r="F130" s="110">
        <f>NOT(ISERROR(F27))*'FValue90-04'!E27</f>
        <v>502.9177199999994</v>
      </c>
      <c r="G130" s="110">
        <f>NOT(ISERROR(G27))*'FValue90-04'!F27</f>
        <v>480.6279299999993</v>
      </c>
      <c r="H130" s="110">
        <f>NOT(ISERROR(H27))*'FValue90-04'!G27</f>
        <v>351.254</v>
      </c>
      <c r="I130" s="110">
        <f>NOT(ISERROR(I27))*'FValue90-04'!H27</f>
        <v>299.341</v>
      </c>
      <c r="J130" s="110">
        <f>NOT(ISERROR(J27))*'FValue90-04'!I27</f>
        <v>0</v>
      </c>
      <c r="K130" s="110">
        <f>NOT(ISERROR(K27))*'FValue90-04'!J27</f>
        <v>0</v>
      </c>
      <c r="L130" s="110">
        <f>NOT(ISERROR(L27))*'FValue90-04'!K27</f>
        <v>0</v>
      </c>
      <c r="M130" s="110">
        <f>NOT(ISERROR(M27))*'FValue90-04'!L27</f>
        <v>0</v>
      </c>
      <c r="N130" s="110">
        <f>NOT(ISERROR(N27))*'FValue90-04'!M27</f>
        <v>0</v>
      </c>
      <c r="O130" s="110">
        <f>NOT(ISERROR(O27))*'FValue90-04'!N27</f>
        <v>0</v>
      </c>
      <c r="P130" s="110">
        <f>NOT(ISERROR(P27))*'FValue90-04'!O27</f>
        <v>0</v>
      </c>
    </row>
    <row r="131" spans="1:16" ht="11.25">
      <c r="A131" s="65" t="s">
        <v>238</v>
      </c>
      <c r="B131" s="110"/>
      <c r="C131" s="110">
        <f>NOT(ISERROR(C28))*'FValue90-04'!B28</f>
        <v>31.5575</v>
      </c>
      <c r="D131" s="110">
        <f>NOT(ISERROR(D28))*'FValue90-04'!C28</f>
        <v>30.0751</v>
      </c>
      <c r="E131" s="110">
        <f>NOT(ISERROR(E28))*'FValue90-04'!D28</f>
        <v>20.109249999999996</v>
      </c>
      <c r="F131" s="110">
        <f>NOT(ISERROR(F28))*'FValue90-04'!E28</f>
        <v>18.285</v>
      </c>
      <c r="G131" s="110">
        <f>NOT(ISERROR(G28))*'FValue90-04'!F28</f>
        <v>22.879350000000002</v>
      </c>
      <c r="H131" s="110">
        <f>NOT(ISERROR(H28))*'FValue90-04'!G28</f>
        <v>26.808</v>
      </c>
      <c r="I131" s="110">
        <f>NOT(ISERROR(I28))*'FValue90-04'!H28</f>
        <v>7.159</v>
      </c>
      <c r="J131" s="110">
        <f>NOT(ISERROR(J28))*'FValue90-04'!I28</f>
        <v>5.217</v>
      </c>
      <c r="K131" s="110">
        <f>NOT(ISERROR(K28))*'FValue90-04'!J28</f>
        <v>4.6076</v>
      </c>
      <c r="L131" s="110">
        <f>NOT(ISERROR(L28))*'FValue90-04'!K28</f>
        <v>1.3484</v>
      </c>
      <c r="M131" s="110">
        <f>NOT(ISERROR(M28))*'FValue90-04'!L28</f>
        <v>3</v>
      </c>
      <c r="N131" s="110">
        <f>NOT(ISERROR(N28))*'FValue90-04'!M28</f>
        <v>9.943</v>
      </c>
      <c r="O131" s="110">
        <f>NOT(ISERROR(O28))*'FValue90-04'!N28</f>
        <v>7.369</v>
      </c>
      <c r="P131" s="110">
        <f>NOT(ISERROR(P28))*'FValue90-04'!O28</f>
        <v>0</v>
      </c>
    </row>
    <row r="132" spans="1:16" ht="11.25">
      <c r="A132" s="65" t="s">
        <v>187</v>
      </c>
      <c r="B132" s="110"/>
      <c r="C132" s="110">
        <f>NOT(ISERROR(C29))*'FValue90-04'!B29</f>
        <v>20059.427530000055</v>
      </c>
      <c r="D132" s="110">
        <f>NOT(ISERROR(D29))*'FValue90-04'!C29</f>
        <v>7196.636199999997</v>
      </c>
      <c r="E132" s="110">
        <f>NOT(ISERROR(E29))*'FValue90-04'!D29</f>
        <v>4872.845590000008</v>
      </c>
      <c r="F132" s="110">
        <f>NOT(ISERROR(F29))*'FValue90-04'!E29</f>
        <v>19191.996279999938</v>
      </c>
      <c r="G132" s="110">
        <f>NOT(ISERROR(G29))*'FValue90-04'!F29</f>
        <v>528.5686600000004</v>
      </c>
      <c r="H132" s="110">
        <f>NOT(ISERROR(H29))*'FValue90-04'!G29</f>
        <v>52.128</v>
      </c>
      <c r="I132" s="110">
        <f>NOT(ISERROR(I29))*'FValue90-04'!H29</f>
        <v>6272.762</v>
      </c>
      <c r="J132" s="110">
        <f>NOT(ISERROR(J29))*'FValue90-04'!I29</f>
        <v>6344.616</v>
      </c>
      <c r="K132" s="110">
        <f>NOT(ISERROR(K29))*'FValue90-04'!J29</f>
        <v>9485.0277</v>
      </c>
      <c r="L132" s="110">
        <f>NOT(ISERROR(L29))*'FValue90-04'!K29</f>
        <v>4095.78082</v>
      </c>
      <c r="M132" s="110">
        <f>NOT(ISERROR(M29))*'FValue90-04'!L29</f>
        <v>3604.783</v>
      </c>
      <c r="N132" s="110">
        <f>NOT(ISERROR(N29))*'FValue90-04'!M29</f>
        <v>2958.249</v>
      </c>
      <c r="O132" s="110">
        <f>NOT(ISERROR(O29))*'FValue90-04'!N29</f>
        <v>1732.457</v>
      </c>
      <c r="P132" s="110">
        <f>NOT(ISERROR(P29))*'FValue90-04'!O29</f>
        <v>2968.082</v>
      </c>
    </row>
    <row r="133" spans="1:16" ht="11.25">
      <c r="A133" s="65" t="s">
        <v>228</v>
      </c>
      <c r="B133" s="110"/>
      <c r="C133" s="110">
        <f>NOT(ISERROR(C30))*'FValue90-04'!B30</f>
        <v>202.78899999999612</v>
      </c>
      <c r="D133" s="110">
        <f>NOT(ISERROR(D30))*'FValue90-04'!C30</f>
        <v>197.6718600000013</v>
      </c>
      <c r="E133" s="110">
        <f>NOT(ISERROR(E30))*'FValue90-04'!D30</f>
        <v>167.5310499999996</v>
      </c>
      <c r="F133" s="110">
        <f>NOT(ISERROR(F30))*'FValue90-04'!E30</f>
        <v>146.36055999999735</v>
      </c>
      <c r="G133" s="110">
        <f>NOT(ISERROR(G30))*'FValue90-04'!F30</f>
        <v>149.86011999999937</v>
      </c>
      <c r="H133" s="110">
        <f>NOT(ISERROR(H30))*'FValue90-04'!G30</f>
        <v>310.96</v>
      </c>
      <c r="I133" s="110">
        <f>NOT(ISERROR(I30))*'FValue90-04'!H30</f>
        <v>47.1919999999991</v>
      </c>
      <c r="J133" s="110">
        <f>NOT(ISERROR(J30))*'FValue90-04'!I30</f>
        <v>283.9589999999971</v>
      </c>
      <c r="K133" s="110">
        <f>NOT(ISERROR(K30))*'FValue90-04'!J30</f>
        <v>213.66343000000052</v>
      </c>
      <c r="L133" s="110">
        <f>NOT(ISERROR(L30))*'FValue90-04'!K30</f>
        <v>97.16187999999784</v>
      </c>
      <c r="M133" s="110">
        <f>NOT(ISERROR(M30))*'FValue90-04'!L30</f>
        <v>105.78399999999965</v>
      </c>
      <c r="N133" s="110">
        <f>NOT(ISERROR(N30))*'FValue90-04'!M30</f>
        <v>69.63100000000122</v>
      </c>
      <c r="O133" s="110">
        <f>NOT(ISERROR(O30))*'FValue90-04'!N30</f>
        <v>54.53700000000026</v>
      </c>
      <c r="P133" s="110">
        <f>NOT(ISERROR(P30))*'FValue90-04'!O30</f>
        <v>45.702000000002954</v>
      </c>
    </row>
    <row r="134" spans="1:16" ht="12" thickBot="1">
      <c r="A134" s="77" t="s">
        <v>17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1:16" ht="12" thickTop="1">
      <c r="A135" s="80" t="s">
        <v>237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1:16" ht="11.25">
      <c r="A136" s="65" t="s">
        <v>236</v>
      </c>
      <c r="B136" s="110"/>
      <c r="C136" s="110">
        <f>NOT(ISERROR(C33))*'FValue90-04'!B33</f>
        <v>3345.4641200000005</v>
      </c>
      <c r="D136" s="110">
        <f>NOT(ISERROR(D33))*'FValue90-04'!C33</f>
        <v>1968.8525499999994</v>
      </c>
      <c r="E136" s="110">
        <f>NOT(ISERROR(E33))*'FValue90-04'!D33</f>
        <v>3314.0672300000015</v>
      </c>
      <c r="F136" s="110">
        <f>NOT(ISERROR(F33))*'FValue90-04'!E33</f>
        <v>10155.334729999982</v>
      </c>
      <c r="G136" s="110">
        <f>NOT(ISERROR(G33))*'FValue90-04'!F33</f>
        <v>16300.321380000001</v>
      </c>
      <c r="H136" s="110">
        <f>NOT(ISERROR(H33))*'FValue90-04'!G33</f>
        <v>17531.412</v>
      </c>
      <c r="I136" s="110">
        <f>NOT(ISERROR(I33))*'FValue90-04'!H33</f>
        <v>18271.432999999997</v>
      </c>
      <c r="J136" s="110">
        <f>NOT(ISERROR(J33))*'FValue90-04'!I33</f>
        <v>14092.679</v>
      </c>
      <c r="K136" s="110">
        <f>NOT(ISERROR(K33))*'FValue90-04'!J33</f>
        <v>13214.536370000002</v>
      </c>
      <c r="L136" s="110">
        <f>NOT(ISERROR(L33))*'FValue90-04'!K33</f>
        <v>16036.508069999998</v>
      </c>
      <c r="M136" s="110">
        <f>NOT(ISERROR(M33))*'FValue90-04'!L33</f>
        <v>12829.327000000001</v>
      </c>
      <c r="N136" s="110">
        <f>NOT(ISERROR(N33))*'FValue90-04'!M33</f>
        <v>10859.013</v>
      </c>
      <c r="O136" s="110">
        <f>NOT(ISERROR(O33))*'FValue90-04'!N33</f>
        <v>12026.46</v>
      </c>
      <c r="P136" s="110">
        <f>NOT(ISERROR(P33))*'FValue90-04'!O33</f>
        <v>17300.129</v>
      </c>
    </row>
    <row r="137" spans="1:16" ht="11.25">
      <c r="A137" s="65" t="s">
        <v>235</v>
      </c>
      <c r="B137" s="110"/>
      <c r="C137" s="110">
        <f>NOT(ISERROR(C34))*'FValue90-04'!B34</f>
        <v>0</v>
      </c>
      <c r="D137" s="110">
        <f>NOT(ISERROR(D34))*'FValue90-04'!C34</f>
        <v>0</v>
      </c>
      <c r="E137" s="110">
        <f>NOT(ISERROR(E34))*'FValue90-04'!D34</f>
        <v>0</v>
      </c>
      <c r="F137" s="110">
        <f>NOT(ISERROR(F34))*'FValue90-04'!E34</f>
        <v>0</v>
      </c>
      <c r="G137" s="110">
        <f>NOT(ISERROR(G34))*'FValue90-04'!F34</f>
        <v>0</v>
      </c>
      <c r="H137" s="110">
        <f>NOT(ISERROR(H34))*'FValue90-04'!G34</f>
        <v>0</v>
      </c>
      <c r="I137" s="110">
        <f>NOT(ISERROR(I34))*'FValue90-04'!H34</f>
        <v>0</v>
      </c>
      <c r="J137" s="110">
        <f>NOT(ISERROR(J34))*'FValue90-04'!I34</f>
        <v>0</v>
      </c>
      <c r="K137" s="110">
        <f>NOT(ISERROR(K34))*'FValue90-04'!J34</f>
        <v>0</v>
      </c>
      <c r="L137" s="110">
        <f>NOT(ISERROR(L34))*'FValue90-04'!K34</f>
        <v>0</v>
      </c>
      <c r="M137" s="110">
        <f>NOT(ISERROR(M34))*'FValue90-04'!L34</f>
        <v>0</v>
      </c>
      <c r="N137" s="110">
        <f>NOT(ISERROR(N34))*'FValue90-04'!M34</f>
        <v>0</v>
      </c>
      <c r="O137" s="110">
        <f>NOT(ISERROR(O34))*'FValue90-04'!N34</f>
        <v>0</v>
      </c>
      <c r="P137" s="110">
        <f>NOT(ISERROR(P34))*'FValue90-04'!O34</f>
        <v>0</v>
      </c>
    </row>
    <row r="138" spans="1:16" ht="11.25">
      <c r="A138" s="65" t="s">
        <v>234</v>
      </c>
      <c r="B138" s="110"/>
      <c r="C138" s="110">
        <f>NOT(ISERROR(C35))*'FValue90-04'!B35</f>
        <v>623.6064</v>
      </c>
      <c r="D138" s="110">
        <f>NOT(ISERROR(D35))*'FValue90-04'!C35</f>
        <v>1060.4018700000001</v>
      </c>
      <c r="E138" s="110">
        <f>NOT(ISERROR(E35))*'FValue90-04'!D35</f>
        <v>4759.517089999992</v>
      </c>
      <c r="F138" s="110">
        <f>NOT(ISERROR(F35))*'FValue90-04'!E35</f>
        <v>6084.565740000012</v>
      </c>
      <c r="G138" s="110">
        <f>NOT(ISERROR(G35))*'FValue90-04'!F35</f>
        <v>12710.31759000001</v>
      </c>
      <c r="H138" s="110">
        <f>NOT(ISERROR(H35))*'FValue90-04'!G35</f>
        <v>14277.061</v>
      </c>
      <c r="I138" s="110">
        <f>NOT(ISERROR(I35))*'FValue90-04'!H35</f>
        <v>18166.489</v>
      </c>
      <c r="J138" s="110">
        <f>NOT(ISERROR(J35))*'FValue90-04'!I35</f>
        <v>19131.619000000002</v>
      </c>
      <c r="K138" s="110">
        <f>NOT(ISERROR(K35))*'FValue90-04'!J35</f>
        <v>11287.87858</v>
      </c>
      <c r="L138" s="110">
        <f>NOT(ISERROR(L35))*'FValue90-04'!K35</f>
        <v>4787.71464</v>
      </c>
      <c r="M138" s="110">
        <f>NOT(ISERROR(M35))*'FValue90-04'!L35</f>
        <v>4226.547</v>
      </c>
      <c r="N138" s="110">
        <f>NOT(ISERROR(N35))*'FValue90-04'!M35</f>
        <v>2518.098</v>
      </c>
      <c r="O138" s="110">
        <f>NOT(ISERROR(O35))*'FValue90-04'!N35</f>
        <v>1065.647</v>
      </c>
      <c r="P138" s="110">
        <f>NOT(ISERROR(P35))*'FValue90-04'!O35</f>
        <v>1781.522</v>
      </c>
    </row>
    <row r="139" spans="1:16" ht="11.25">
      <c r="A139" s="65" t="s">
        <v>190</v>
      </c>
      <c r="B139" s="110"/>
      <c r="C139" s="110">
        <f>NOT(ISERROR(C36))*'FValue90-04'!B36</f>
        <v>1086.3346000000026</v>
      </c>
      <c r="D139" s="110">
        <f>NOT(ISERROR(D36))*'FValue90-04'!C36</f>
        <v>521.0844399999999</v>
      </c>
      <c r="E139" s="110">
        <f>NOT(ISERROR(E36))*'FValue90-04'!D36</f>
        <v>278.91008999999997</v>
      </c>
      <c r="F139" s="110">
        <f>NOT(ISERROR(F36))*'FValue90-04'!E36</f>
        <v>97.16732999999998</v>
      </c>
      <c r="G139" s="110">
        <f>NOT(ISERROR(G36))*'FValue90-04'!F36</f>
        <v>750.1405799999985</v>
      </c>
      <c r="H139" s="110">
        <f>NOT(ISERROR(H36))*'FValue90-04'!G36</f>
        <v>32.267</v>
      </c>
      <c r="I139" s="110">
        <f>NOT(ISERROR(I36))*'FValue90-04'!H36</f>
        <v>4195.356</v>
      </c>
      <c r="J139" s="110">
        <f>NOT(ISERROR(J36))*'FValue90-04'!I36</f>
        <v>3288.079</v>
      </c>
      <c r="K139" s="110">
        <f>NOT(ISERROR(K36))*'FValue90-04'!J36</f>
        <v>266.8611</v>
      </c>
      <c r="L139" s="110">
        <f>NOT(ISERROR(L36))*'FValue90-04'!K36</f>
        <v>6.9128</v>
      </c>
      <c r="M139" s="110">
        <f>NOT(ISERROR(M36))*'FValue90-04'!L36</f>
        <v>132.921</v>
      </c>
      <c r="N139" s="110">
        <f>NOT(ISERROR(N36))*'FValue90-04'!M36</f>
        <v>11.51</v>
      </c>
      <c r="O139" s="110">
        <f>NOT(ISERROR(O36))*'FValue90-04'!N36</f>
        <v>95.809</v>
      </c>
      <c r="P139" s="110">
        <f>NOT(ISERROR(P36))*'FValue90-04'!O36</f>
        <v>0</v>
      </c>
    </row>
    <row r="140" spans="1:16" ht="11.25">
      <c r="A140" s="65" t="s">
        <v>233</v>
      </c>
      <c r="B140" s="110"/>
      <c r="C140" s="110">
        <f>NOT(ISERROR(C37))*'FValue90-04'!B37</f>
        <v>42.1465</v>
      </c>
      <c r="D140" s="110">
        <f>NOT(ISERROR(D37))*'FValue90-04'!C37</f>
        <v>49.066</v>
      </c>
      <c r="E140" s="110">
        <f>NOT(ISERROR(E37))*'FValue90-04'!D37</f>
        <v>46.180150000000005</v>
      </c>
      <c r="F140" s="110">
        <f>NOT(ISERROR(F37))*'FValue90-04'!E37</f>
        <v>28.770400000000002</v>
      </c>
      <c r="G140" s="110">
        <f>NOT(ISERROR(G37))*'FValue90-04'!F37</f>
        <v>30.626</v>
      </c>
      <c r="H140" s="110">
        <f>NOT(ISERROR(H37))*'FValue90-04'!G37</f>
        <v>0</v>
      </c>
      <c r="I140" s="110">
        <f>NOT(ISERROR(I37))*'FValue90-04'!H37</f>
        <v>0</v>
      </c>
      <c r="J140" s="110">
        <f>NOT(ISERROR(J37))*'FValue90-04'!I37</f>
        <v>0</v>
      </c>
      <c r="K140" s="110">
        <f>NOT(ISERROR(K37))*'FValue90-04'!J37</f>
        <v>0</v>
      </c>
      <c r="L140" s="110">
        <f>NOT(ISERROR(L37))*'FValue90-04'!K37</f>
        <v>0</v>
      </c>
      <c r="M140" s="110">
        <f>NOT(ISERROR(M37))*'FValue90-04'!L37</f>
        <v>0</v>
      </c>
      <c r="N140" s="110">
        <f>NOT(ISERROR(N37))*'FValue90-04'!M37</f>
        <v>0</v>
      </c>
      <c r="O140" s="110">
        <f>NOT(ISERROR(O37))*'FValue90-04'!N37</f>
        <v>0</v>
      </c>
      <c r="P140" s="110">
        <f>NOT(ISERROR(P37))*'FValue90-04'!O37</f>
        <v>0</v>
      </c>
    </row>
    <row r="141" spans="1:16" ht="11.25">
      <c r="A141" s="65" t="s">
        <v>232</v>
      </c>
      <c r="B141" s="110"/>
      <c r="C141" s="110">
        <f>NOT(ISERROR(C38))*'FValue90-04'!B38</f>
        <v>12700.348839999999</v>
      </c>
      <c r="D141" s="110">
        <f>NOT(ISERROR(D38))*'FValue90-04'!C38</f>
        <v>15944.368350000008</v>
      </c>
      <c r="E141" s="110">
        <f>NOT(ISERROR(E38))*'FValue90-04'!D38</f>
        <v>21356.634030000016</v>
      </c>
      <c r="F141" s="110">
        <f>NOT(ISERROR(F38))*'FValue90-04'!E38</f>
        <v>18234.375610000025</v>
      </c>
      <c r="G141" s="110">
        <f>NOT(ISERROR(G38))*'FValue90-04'!F38</f>
        <v>20768.84862000132</v>
      </c>
      <c r="H141" s="110">
        <f>NOT(ISERROR(H38))*'FValue90-04'!G38</f>
        <v>24594.654</v>
      </c>
      <c r="I141" s="110">
        <f>NOT(ISERROR(I38))*'FValue90-04'!H38</f>
        <v>21278.358</v>
      </c>
      <c r="J141" s="110">
        <f>NOT(ISERROR(J38))*'FValue90-04'!I38</f>
        <v>22644.247</v>
      </c>
      <c r="K141" s="110">
        <f>NOT(ISERROR(K38))*'FValue90-04'!J38</f>
        <v>19162.31183</v>
      </c>
      <c r="L141" s="110">
        <f>NOT(ISERROR(L38))*'FValue90-04'!K38</f>
        <v>18117.10464000002</v>
      </c>
      <c r="M141" s="110">
        <f>NOT(ISERROR(M38))*'FValue90-04'!L38</f>
        <v>19281.548</v>
      </c>
      <c r="N141" s="110">
        <f>NOT(ISERROR(N38))*'FValue90-04'!M38</f>
        <v>25656.6</v>
      </c>
      <c r="O141" s="110">
        <f>NOT(ISERROR(O38))*'FValue90-04'!N38</f>
        <v>23486.301</v>
      </c>
      <c r="P141" s="110">
        <f>NOT(ISERROR(P38))*'FValue90-04'!O38</f>
        <v>25869.672</v>
      </c>
    </row>
    <row r="142" spans="1:16" ht="11.25">
      <c r="A142" s="65" t="s">
        <v>191</v>
      </c>
      <c r="B142" s="110"/>
      <c r="C142" s="110">
        <f>NOT(ISERROR(C39))*'FValue90-04'!B39</f>
        <v>47291.79794999999</v>
      </c>
      <c r="D142" s="110">
        <f>NOT(ISERROR(D39))*'FValue90-04'!C39</f>
        <v>49346.397990000565</v>
      </c>
      <c r="E142" s="110">
        <f>NOT(ISERROR(E39))*'FValue90-04'!D39</f>
        <v>51171.37624000009</v>
      </c>
      <c r="F142" s="110">
        <f>NOT(ISERROR(F39))*'FValue90-04'!E39</f>
        <v>52036.15407000066</v>
      </c>
      <c r="G142" s="110">
        <f>NOT(ISERROR(G39))*'FValue90-04'!F39</f>
        <v>59020.62940000002</v>
      </c>
      <c r="H142" s="110">
        <f>NOT(ISERROR(H39))*'FValue90-04'!G39</f>
        <v>79282.662</v>
      </c>
      <c r="I142" s="110">
        <f>NOT(ISERROR(I39))*'FValue90-04'!H39</f>
        <v>83944.764</v>
      </c>
      <c r="J142" s="110">
        <f>NOT(ISERROR(J39))*'FValue90-04'!I39</f>
        <v>108239.643</v>
      </c>
      <c r="K142" s="110">
        <f>NOT(ISERROR(K39))*'FValue90-04'!J39</f>
        <v>170181.24159</v>
      </c>
      <c r="L142" s="110">
        <f>NOT(ISERROR(L39))*'FValue90-04'!K39</f>
        <v>168605.05142999953</v>
      </c>
      <c r="M142" s="110">
        <f>NOT(ISERROR(M39))*'FValue90-04'!L39</f>
        <v>183986.379</v>
      </c>
      <c r="N142" s="110">
        <f>NOT(ISERROR(N39))*'FValue90-04'!M39</f>
        <v>170521.341</v>
      </c>
      <c r="O142" s="110">
        <f>NOT(ISERROR(O39))*'FValue90-04'!N39</f>
        <v>151648.375</v>
      </c>
      <c r="P142" s="110">
        <f>NOT(ISERROR(P39))*'FValue90-04'!O39</f>
        <v>141989.112</v>
      </c>
    </row>
    <row r="143" spans="1:16" ht="11.25">
      <c r="A143" s="65" t="s">
        <v>231</v>
      </c>
      <c r="B143" s="110"/>
      <c r="C143" s="110">
        <f>NOT(ISERROR(C40))*'FValue90-04'!B40</f>
        <v>13158.581760000012</v>
      </c>
      <c r="D143" s="110">
        <f>NOT(ISERROR(D40))*'FValue90-04'!C40</f>
        <v>19989.376990000063</v>
      </c>
      <c r="E143" s="110">
        <f>NOT(ISERROR(E40))*'FValue90-04'!D40</f>
        <v>12973.34695000003</v>
      </c>
      <c r="F143" s="110">
        <f>NOT(ISERROR(F40))*'FValue90-04'!E40</f>
        <v>31728.880340000087</v>
      </c>
      <c r="G143" s="110">
        <f>NOT(ISERROR(G40))*'FValue90-04'!F40</f>
        <v>87286.9054499999</v>
      </c>
      <c r="H143" s="110">
        <f>NOT(ISERROR(H40))*'FValue90-04'!G40</f>
        <v>176206.995</v>
      </c>
      <c r="I143" s="110">
        <f>NOT(ISERROR(I40))*'FValue90-04'!H40</f>
        <v>96832.082</v>
      </c>
      <c r="J143" s="110">
        <f>NOT(ISERROR(J40))*'FValue90-04'!I40</f>
        <v>91893.552</v>
      </c>
      <c r="K143" s="110">
        <f>NOT(ISERROR(K40))*'FValue90-04'!J40</f>
        <v>102204.24836</v>
      </c>
      <c r="L143" s="110">
        <f>NOT(ISERROR(L40))*'FValue90-04'!K40</f>
        <v>236225.23359000043</v>
      </c>
      <c r="M143" s="110">
        <f>NOT(ISERROR(M40))*'FValue90-04'!L40</f>
        <v>268001.513</v>
      </c>
      <c r="N143" s="110">
        <f>NOT(ISERROR(N40))*'FValue90-04'!M40</f>
        <v>218813.051</v>
      </c>
      <c r="O143" s="110">
        <f>NOT(ISERROR(O40))*'FValue90-04'!N40</f>
        <v>229233.464</v>
      </c>
      <c r="P143" s="110">
        <f>NOT(ISERROR(P40))*'FValue90-04'!O40</f>
        <v>263583.034</v>
      </c>
    </row>
    <row r="144" spans="1:16" ht="11.25">
      <c r="A144" s="65" t="s">
        <v>230</v>
      </c>
      <c r="B144" s="110"/>
      <c r="C144" s="110">
        <f>NOT(ISERROR(C41))*'FValue90-04'!B41</f>
        <v>0</v>
      </c>
      <c r="D144" s="110">
        <f>NOT(ISERROR(D41))*'FValue90-04'!C41</f>
        <v>0</v>
      </c>
      <c r="E144" s="110">
        <f>NOT(ISERROR(E41))*'FValue90-04'!D41</f>
        <v>0</v>
      </c>
      <c r="F144" s="110">
        <f>NOT(ISERROR(F41))*'FValue90-04'!E41</f>
        <v>0</v>
      </c>
      <c r="G144" s="110">
        <f>NOT(ISERROR(G41))*'FValue90-04'!F41</f>
        <v>1.935</v>
      </c>
      <c r="H144" s="110">
        <f>NOT(ISERROR(H41))*'FValue90-04'!G41</f>
        <v>1228.216</v>
      </c>
      <c r="I144" s="110">
        <f>NOT(ISERROR(I41))*'FValue90-04'!H41</f>
        <v>90.11600000000001</v>
      </c>
      <c r="J144" s="110">
        <f>NOT(ISERROR(J41))*'FValue90-04'!I41</f>
        <v>68.33300000000001</v>
      </c>
      <c r="K144" s="110">
        <f>NOT(ISERROR(K41))*'FValue90-04'!J41</f>
        <v>233.72353999999999</v>
      </c>
      <c r="L144" s="110">
        <f>NOT(ISERROR(L41))*'FValue90-04'!K41</f>
        <v>141.67830999999998</v>
      </c>
      <c r="M144" s="110">
        <f>NOT(ISERROR(M41))*'FValue90-04'!L41</f>
        <v>666.56</v>
      </c>
      <c r="N144" s="110">
        <f>NOT(ISERROR(N41))*'FValue90-04'!M41</f>
        <v>1112.967</v>
      </c>
      <c r="O144" s="110">
        <f>NOT(ISERROR(O41))*'FValue90-04'!N41</f>
        <v>913.451</v>
      </c>
      <c r="P144" s="110">
        <f>NOT(ISERROR(P41))*'FValue90-04'!O41</f>
        <v>1137.897</v>
      </c>
    </row>
    <row r="145" spans="1:16" ht="11.25">
      <c r="A145" s="65" t="s">
        <v>229</v>
      </c>
      <c r="B145" s="110"/>
      <c r="C145" s="110">
        <f>NOT(ISERROR(C42))*'FValue90-04'!B42</f>
        <v>0</v>
      </c>
      <c r="D145" s="110">
        <f>NOT(ISERROR(D42))*'FValue90-04'!C42</f>
        <v>0</v>
      </c>
      <c r="E145" s="110">
        <f>NOT(ISERROR(E42))*'FValue90-04'!D42</f>
        <v>0</v>
      </c>
      <c r="F145" s="110">
        <f>NOT(ISERROR(F42))*'FValue90-04'!E42</f>
        <v>61.65535000000001</v>
      </c>
      <c r="G145" s="110">
        <f>NOT(ISERROR(G42))*'FValue90-04'!F42</f>
        <v>89.30420999999998</v>
      </c>
      <c r="H145" s="110">
        <f>NOT(ISERROR(H42))*'FValue90-04'!G42</f>
        <v>340.405</v>
      </c>
      <c r="I145" s="110">
        <f>NOT(ISERROR(I42))*'FValue90-04'!H42</f>
        <v>940.682</v>
      </c>
      <c r="J145" s="110">
        <f>NOT(ISERROR(J42))*'FValue90-04'!I42</f>
        <v>1171.962</v>
      </c>
      <c r="K145" s="110">
        <f>NOT(ISERROR(K42))*'FValue90-04'!J42</f>
        <v>1162.79553</v>
      </c>
      <c r="L145" s="110">
        <f>NOT(ISERROR(L42))*'FValue90-04'!K42</f>
        <v>1318.1907800000001</v>
      </c>
      <c r="M145" s="110">
        <f>NOT(ISERROR(M42))*'FValue90-04'!L42</f>
        <v>1431.168</v>
      </c>
      <c r="N145" s="110">
        <f>NOT(ISERROR(N42))*'FValue90-04'!M42</f>
        <v>1404.173</v>
      </c>
      <c r="O145" s="110">
        <f>NOT(ISERROR(O42))*'FValue90-04'!N42</f>
        <v>1417.788</v>
      </c>
      <c r="P145" s="110">
        <f>NOT(ISERROR(P42))*'FValue90-04'!O42</f>
        <v>1548.165</v>
      </c>
    </row>
    <row r="146" spans="1:16" ht="11.25">
      <c r="A146" s="65" t="s">
        <v>228</v>
      </c>
      <c r="B146" s="110"/>
      <c r="C146" s="110">
        <f>NOT(ISERROR(C43))*'FValue90-04'!B43</f>
        <v>1.3382499999934225</v>
      </c>
      <c r="D146" s="110">
        <f>NOT(ISERROR(D43))*'FValue90-04'!C43</f>
        <v>8.621750000016618</v>
      </c>
      <c r="E146" s="110">
        <f>NOT(ISERROR(E43))*'FValue90-04'!D43</f>
        <v>23.571459999981016</v>
      </c>
      <c r="F146" s="110">
        <f>NOT(ISERROR(F43))*'FValue90-04'!E43</f>
        <v>1.8654499999975087</v>
      </c>
      <c r="G146" s="110">
        <f>NOT(ISERROR(G43))*'FValue90-04'!F43</f>
        <v>13.650129999994533</v>
      </c>
      <c r="H146" s="110">
        <f>NOT(ISERROR(H43))*'FValue90-04'!G43</f>
        <v>32.34000000002561</v>
      </c>
      <c r="I146" s="110">
        <f>NOT(ISERROR(I43))*'FValue90-04'!H43</f>
        <v>132.94899999996414</v>
      </c>
      <c r="J146" s="110">
        <f>NOT(ISERROR(J43))*'FValue90-04'!I43</f>
        <v>157.41800000006333</v>
      </c>
      <c r="K146" s="110">
        <f>NOT(ISERROR(K43))*'FValue90-04'!J43</f>
        <v>136.35275000007823</v>
      </c>
      <c r="L146" s="110">
        <f>NOT(ISERROR(L43))*'FValue90-04'!K43</f>
        <v>68.21179999999003</v>
      </c>
      <c r="M146" s="110">
        <f>NOT(ISERROR(M43))*'FValue90-04'!L43</f>
        <v>283.12100000010105</v>
      </c>
      <c r="N146" s="110">
        <f>NOT(ISERROR(N43))*'FValue90-04'!M43</f>
        <v>272.1349999998347</v>
      </c>
      <c r="O146" s="110">
        <f>NOT(ISERROR(O43))*'FValue90-04'!N43</f>
        <v>414.050000000163</v>
      </c>
      <c r="P146" s="110">
        <f>NOT(ISERROR(P43))*'FValue90-04'!O43</f>
        <v>663.7080000001588</v>
      </c>
    </row>
    <row r="147" spans="1:16" ht="12" thickBot="1">
      <c r="A147" s="77" t="s">
        <v>227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1:16" ht="12.75" thickBot="1" thickTop="1">
      <c r="A148" s="71" t="s">
        <v>226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1:16" ht="12" thickTop="1">
      <c r="A149" s="65" t="s">
        <v>225</v>
      </c>
      <c r="B149" s="110"/>
      <c r="C149" s="110">
        <f>NOT(ISERROR(C46))*'FValue90-04'!B46</f>
        <v>0</v>
      </c>
      <c r="D149" s="110">
        <f>NOT(ISERROR(D46))*'FValue90-04'!C46</f>
        <v>0</v>
      </c>
      <c r="E149" s="110">
        <f>NOT(ISERROR(E46))*'FValue90-04'!D46</f>
        <v>0</v>
      </c>
      <c r="F149" s="110">
        <f>NOT(ISERROR(F46))*'FValue90-04'!E46</f>
        <v>0</v>
      </c>
      <c r="G149" s="110">
        <f>NOT(ISERROR(G46))*'FValue90-04'!F46</f>
        <v>0</v>
      </c>
      <c r="H149" s="110">
        <f>NOT(ISERROR(H46))*'FValue90-04'!G46</f>
        <v>0</v>
      </c>
      <c r="I149" s="110">
        <f>NOT(ISERROR(I46))*'FValue90-04'!H46</f>
        <v>0</v>
      </c>
      <c r="J149" s="110">
        <f>NOT(ISERROR(J46))*'FValue90-04'!I46</f>
        <v>0</v>
      </c>
      <c r="K149" s="110">
        <f>NOT(ISERROR(K46))*'FValue90-04'!J46</f>
        <v>0</v>
      </c>
      <c r="L149" s="110">
        <f>NOT(ISERROR(L46))*'FValue90-04'!K46</f>
        <v>0</v>
      </c>
      <c r="M149" s="110">
        <f>NOT(ISERROR(M46))*'FValue90-04'!L46</f>
        <v>0</v>
      </c>
      <c r="N149" s="110">
        <f>NOT(ISERROR(N46))*'FValue90-04'!M46</f>
        <v>0</v>
      </c>
      <c r="O149" s="110">
        <f>NOT(ISERROR(O46))*'FValue90-04'!N46</f>
        <v>0</v>
      </c>
      <c r="P149" s="110">
        <f>NOT(ISERROR(P46))*'FValue90-04'!O46</f>
        <v>0</v>
      </c>
    </row>
    <row r="150" spans="1:16" ht="11.25">
      <c r="A150" s="65" t="s">
        <v>224</v>
      </c>
      <c r="B150" s="110"/>
      <c r="C150" s="110">
        <f>NOT(ISERROR(C47))*'FValue90-04'!B47</f>
        <v>1303.2360199999978</v>
      </c>
      <c r="D150" s="110">
        <f>NOT(ISERROR(D47))*'FValue90-04'!C47</f>
        <v>4588.782269999984</v>
      </c>
      <c r="E150" s="110">
        <f>NOT(ISERROR(E47))*'FValue90-04'!D47</f>
        <v>5963.304409999996</v>
      </c>
      <c r="F150" s="110">
        <f>NOT(ISERROR(F47))*'FValue90-04'!E47</f>
        <v>13071.878739999893</v>
      </c>
      <c r="G150" s="110">
        <f>NOT(ISERROR(G47))*'FValue90-04'!F47</f>
        <v>8271.894120000012</v>
      </c>
      <c r="H150" s="110">
        <f>NOT(ISERROR(H47))*'FValue90-04'!G47</f>
        <v>7839.384</v>
      </c>
      <c r="I150" s="110">
        <f>NOT(ISERROR(I47))*'FValue90-04'!H47</f>
        <v>9682.476</v>
      </c>
      <c r="J150" s="110">
        <f>NOT(ISERROR(J47))*'FValue90-04'!I47</f>
        <v>11656.053</v>
      </c>
      <c r="K150" s="110">
        <f>NOT(ISERROR(K47))*'FValue90-04'!J47</f>
        <v>3391.56895</v>
      </c>
      <c r="L150" s="110">
        <f>NOT(ISERROR(L47))*'FValue90-04'!K47</f>
        <v>6832.8877699999975</v>
      </c>
      <c r="M150" s="110">
        <f>NOT(ISERROR(M47))*'FValue90-04'!L47</f>
        <v>4602.904</v>
      </c>
      <c r="N150" s="110">
        <f>NOT(ISERROR(N47))*'FValue90-04'!M47</f>
        <v>4230.779</v>
      </c>
      <c r="O150" s="110">
        <f>NOT(ISERROR(O47))*'FValue90-04'!N47</f>
        <v>1106.819</v>
      </c>
      <c r="P150" s="110">
        <f>NOT(ISERROR(P47))*'FValue90-04'!O47</f>
        <v>3278.715</v>
      </c>
    </row>
    <row r="151" spans="1:16" ht="11.25">
      <c r="A151" s="65" t="s">
        <v>267</v>
      </c>
      <c r="B151" s="110"/>
      <c r="C151" s="110">
        <f>NOT(ISERROR(C48))*'FValue90-04'!B48</f>
        <v>754.2534399999997</v>
      </c>
      <c r="D151" s="110">
        <f>NOT(ISERROR(D48))*'FValue90-04'!C48</f>
        <v>574.0724399999999</v>
      </c>
      <c r="E151" s="110">
        <f>NOT(ISERROR(E48))*'FValue90-04'!D48</f>
        <v>593.2743500000015</v>
      </c>
      <c r="F151" s="110">
        <f>NOT(ISERROR(F48))*'FValue90-04'!E48</f>
        <v>309.13752999999815</v>
      </c>
      <c r="G151" s="110">
        <f>NOT(ISERROR(G48))*'FValue90-04'!F48</f>
        <v>1470.731920000002</v>
      </c>
      <c r="H151" s="110">
        <f>NOT(ISERROR(H48))*'FValue90-04'!G48</f>
        <v>2116.6709999999985</v>
      </c>
      <c r="I151" s="110">
        <f>NOT(ISERROR(I48))*'FValue90-04'!H48</f>
        <v>5989.772000000003</v>
      </c>
      <c r="J151" s="110">
        <f>NOT(ISERROR(J48))*'FValue90-04'!I48</f>
        <v>7335.9280000000035</v>
      </c>
      <c r="K151" s="110">
        <f>NOT(ISERROR(K48))*'FValue90-04'!J48</f>
        <v>6739.63958</v>
      </c>
      <c r="L151" s="110">
        <f>NOT(ISERROR(L48))*'FValue90-04'!K48</f>
        <v>5287.00438</v>
      </c>
      <c r="M151" s="110">
        <f>NOT(ISERROR(M48))*'FValue90-04'!L48</f>
        <v>2280.932</v>
      </c>
      <c r="N151" s="110">
        <f>NOT(ISERROR(N48))*'FValue90-04'!M48</f>
        <v>5544.492</v>
      </c>
      <c r="O151" s="110">
        <f>NOT(ISERROR(O48))*'FValue90-04'!N48</f>
        <v>18559.657000000003</v>
      </c>
      <c r="P151" s="110">
        <f>NOT(ISERROR(P48))*'FValue90-04'!O48</f>
        <v>14371.196</v>
      </c>
    </row>
    <row r="152" spans="1:16" ht="11.25">
      <c r="A152" s="65" t="s">
        <v>17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1:16" ht="11.25">
      <c r="A153" s="59" t="s">
        <v>266</v>
      </c>
      <c r="B153" s="109"/>
      <c r="C153" s="109">
        <f>SUM(C109:C152)</f>
        <v>285503.85732000053</v>
      </c>
      <c r="D153" s="109">
        <f>SUM(D109:D152)</f>
        <v>263481.843770002</v>
      </c>
      <c r="E153" s="109">
        <f>SUM(E109:E152)</f>
        <v>198350.75724999985</v>
      </c>
      <c r="F153" s="109">
        <f>SUM(F109:F152)</f>
        <v>209095.27239</v>
      </c>
      <c r="G153" s="109">
        <f>SUM(G109:G152)</f>
        <v>232201.35016000125</v>
      </c>
      <c r="H153" s="109">
        <f>SUM(H109:H152)</f>
        <v>349265.31700000004</v>
      </c>
      <c r="I153" s="109">
        <f>SUM(I109:I152)</f>
        <v>300362.9089999999</v>
      </c>
      <c r="J153" s="109">
        <f>SUM(J109:J152)</f>
        <v>325236.4960000001</v>
      </c>
      <c r="K153" s="109">
        <f>SUM(K109:K152)</f>
        <v>409473.68871</v>
      </c>
      <c r="L153" s="109">
        <f>SUM(L109:L152)</f>
        <v>544168.68806</v>
      </c>
      <c r="M153" s="109">
        <f>SUM(M109:M152)</f>
        <v>584319.1650000002</v>
      </c>
      <c r="N153" s="109">
        <f>SUM(N109:N152)</f>
        <v>519026.9909999998</v>
      </c>
      <c r="O153" s="109">
        <f>SUM(O109:O152)</f>
        <v>514124.8530000002</v>
      </c>
      <c r="P153" s="109">
        <f>SUM(P109:P152)</f>
        <v>547221.6440000002</v>
      </c>
    </row>
    <row r="156" spans="1:9" ht="11.25">
      <c r="A156" s="42" t="s">
        <v>208</v>
      </c>
      <c r="B156" s="89"/>
      <c r="C156" s="88"/>
      <c r="D156" s="88"/>
      <c r="E156" s="88"/>
      <c r="F156" s="88"/>
      <c r="G156" s="88"/>
      <c r="H156" s="88"/>
      <c r="I156" s="88"/>
    </row>
    <row r="157" spans="1:16" ht="11.25">
      <c r="A157" s="82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7" t="s">
        <v>260</v>
      </c>
      <c r="N157" s="87" t="s">
        <v>260</v>
      </c>
      <c r="O157" s="87" t="s">
        <v>260</v>
      </c>
      <c r="P157" s="87" t="s">
        <v>260</v>
      </c>
    </row>
    <row r="158" spans="1:16" ht="11.25">
      <c r="A158" s="85"/>
      <c r="B158" s="84">
        <v>1990</v>
      </c>
      <c r="C158" s="84">
        <v>1991</v>
      </c>
      <c r="D158" s="84">
        <v>1992</v>
      </c>
      <c r="E158" s="84">
        <v>1993</v>
      </c>
      <c r="F158" s="84">
        <v>1994</v>
      </c>
      <c r="G158" s="84">
        <v>1995</v>
      </c>
      <c r="H158" s="84">
        <v>1996</v>
      </c>
      <c r="I158" s="84">
        <v>1997</v>
      </c>
      <c r="J158" s="84">
        <v>1998</v>
      </c>
      <c r="K158" s="84">
        <v>1999</v>
      </c>
      <c r="L158" s="84">
        <v>2000</v>
      </c>
      <c r="M158" s="84">
        <v>2001</v>
      </c>
      <c r="N158" s="84">
        <v>2002</v>
      </c>
      <c r="O158" s="84">
        <v>2003</v>
      </c>
      <c r="P158" s="84">
        <v>2004</v>
      </c>
    </row>
    <row r="159" spans="1:16" ht="11.25">
      <c r="A159" s="108" t="s">
        <v>259</v>
      </c>
      <c r="B159" s="107"/>
      <c r="C159" s="107"/>
      <c r="D159" s="107"/>
      <c r="E159" s="107"/>
      <c r="F159" s="107"/>
      <c r="G159" s="107"/>
      <c r="H159" s="106"/>
      <c r="I159" s="107"/>
      <c r="J159" s="107"/>
      <c r="K159" s="107"/>
      <c r="L159" s="107"/>
      <c r="M159" s="107"/>
      <c r="N159" s="107"/>
      <c r="O159" s="107"/>
      <c r="P159" s="106"/>
    </row>
    <row r="160" spans="1:16" ht="11.25">
      <c r="A160" s="65" t="s">
        <v>258</v>
      </c>
      <c r="B160" s="110"/>
      <c r="C160" s="115">
        <f>IF(ISERROR(C6),0,(C58/C$102+C109/C$153)*C6)</f>
        <v>0.04829621049262344</v>
      </c>
      <c r="D160" s="115">
        <f>IF(ISERROR(D6),0,(D58/D$102+D109/D$153)*D6)</f>
        <v>0.024285970833026756</v>
      </c>
      <c r="E160" s="115">
        <f>IF(ISERROR(E6),0,(E58/E$102+E109/E$153)*E6)</f>
        <v>-0.0020028714331867797</v>
      </c>
      <c r="F160" s="115">
        <f>IF(ISERROR(F6),0,(F58/F$102+F109/F$153)*F6)</f>
        <v>0.003541756124300911</v>
      </c>
      <c r="G160" s="115">
        <f>IF(ISERROR(G6),0,(G58/G$102+G109/G$153)*G6)</f>
        <v>0.0014010188765631595</v>
      </c>
      <c r="H160" s="115">
        <f>IF(ISERROR(H6),0,(H58/H$102+H109/H$153)*H6)</f>
        <v>-8.592119935189237E-05</v>
      </c>
      <c r="I160" s="115">
        <f>IF(ISERROR(I6),0,(I58/I$102+I109/I$153)*I6)</f>
        <v>-0.0012859914882535847</v>
      </c>
      <c r="J160" s="115">
        <f>IF(ISERROR(J6),0,(J58/J$102+J109/J$153)*J6)</f>
        <v>0.032334699335974215</v>
      </c>
      <c r="K160" s="115">
        <f>IF(ISERROR(K6),0,(K58/K$102+K109/K$153)*K6)</f>
        <v>-0.01354683296956491</v>
      </c>
      <c r="L160" s="115">
        <f>IF(ISERROR(L6),0,(L58/L$102+L109/L$153)*L6)</f>
        <v>0.0025914460445740205</v>
      </c>
      <c r="M160" s="115">
        <f>IF(ISERROR(M6),0,(M58/M$102+M109/M$153)*M6)</f>
        <v>-0.0018331760921195535</v>
      </c>
      <c r="N160" s="115">
        <f>IF(ISERROR(N6),0,(N58/N$102+N109/N$153)*N6)</f>
        <v>-0.0034647784181673046</v>
      </c>
      <c r="O160" s="115">
        <f>IF(ISERROR(O6),0,(O58/O$102+O109/O$153)*O6)</f>
        <v>0.0002667024839790156</v>
      </c>
      <c r="P160" s="115">
        <f>IF(ISERROR(P6),0,(P58/P$102+P109/P$153)*P6)</f>
        <v>0.0007624469141496178</v>
      </c>
    </row>
    <row r="161" spans="1:16" ht="11.25">
      <c r="A161" s="65" t="s">
        <v>257</v>
      </c>
      <c r="B161" s="110"/>
      <c r="C161" s="115">
        <f>IF(ISERROR(C7),0,(C59/C$102+C110/C$153)*C7)</f>
        <v>-5.335275305117198E-06</v>
      </c>
      <c r="D161" s="115">
        <f>IF(ISERROR(D7),0,(D59/D$102+D110/D$153)*D7)</f>
        <v>-2.525799056429785E-05</v>
      </c>
      <c r="E161" s="115">
        <f>IF(ISERROR(E7),0,(E59/E$102+E110/E$153)*E7)</f>
        <v>-0.0003953321710018063</v>
      </c>
      <c r="F161" s="115">
        <f>IF(ISERROR(F7),0,(F59/F$102+F110/F$153)*F7)</f>
        <v>0.0004292754929008692</v>
      </c>
      <c r="G161" s="115">
        <f>IF(ISERROR(G7),0,(G59/G$102+G110/G$153)*G7)</f>
        <v>7.898810143505221E-05</v>
      </c>
      <c r="H161" s="115">
        <f>IF(ISERROR(H7),0,(H59/H$102+H110/H$153)*H7)</f>
        <v>-7.268533282098949E-05</v>
      </c>
      <c r="I161" s="115">
        <f>IF(ISERROR(I7),0,(I59/I$102+I110/I$153)*I7)</f>
        <v>-1.9735748285069812E-05</v>
      </c>
      <c r="J161" s="115">
        <f>IF(ISERROR(J7),0,(J59/J$102+J110/J$153)*J7)</f>
        <v>-1.5965606716539917E-05</v>
      </c>
      <c r="K161" s="115">
        <f>IF(ISERROR(K7),0,(K59/K$102+K110/K$153)*K7)</f>
        <v>6.711367909044523E-05</v>
      </c>
      <c r="L161" s="115">
        <f>IF(ISERROR(L7),0,(L59/L$102+L110/L$153)*L7)</f>
        <v>-5.296129953862724E-05</v>
      </c>
      <c r="M161" s="115">
        <f>IF(ISERROR(M7),0,(M59/M$102+M110/M$153)*M7)</f>
        <v>1.3766973670186506E-07</v>
      </c>
      <c r="N161" s="115">
        <f>IF(ISERROR(N7),0,(N59/N$102+N110/N$153)*N7)</f>
        <v>5.5069805146762064E-05</v>
      </c>
      <c r="O161" s="115">
        <f>IF(ISERROR(O7),0,(O59/O$102+O110/O$153)*O7)</f>
        <v>-3.169199066857908E-05</v>
      </c>
      <c r="P161" s="115">
        <f>IF(ISERROR(P7),0,(P59/P$102+P110/P$153)*P7)</f>
        <v>2.525064254518734E-06</v>
      </c>
    </row>
    <row r="162" spans="1:16" ht="11.25">
      <c r="A162" s="65" t="s">
        <v>256</v>
      </c>
      <c r="B162" s="110"/>
      <c r="C162" s="115">
        <f>IF(ISERROR(C8),0,(C60/C$102+C111/C$153)*C8)</f>
        <v>-0.0016103052529340758</v>
      </c>
      <c r="D162" s="115">
        <f>IF(ISERROR(D8),0,(D60/D$102+D111/D$153)*D8)</f>
        <v>0.0008810842761306347</v>
      </c>
      <c r="E162" s="115">
        <f>IF(ISERROR(E8),0,(E60/E$102+E111/E$153)*E8)</f>
        <v>0.0016373835266424235</v>
      </c>
      <c r="F162" s="115">
        <f>IF(ISERROR(F8),0,(F60/F$102+F111/F$153)*F8)</f>
        <v>0.0025513320848736527</v>
      </c>
      <c r="G162" s="115">
        <f>IF(ISERROR(G8),0,(G60/G$102+G111/G$153)*G8)</f>
        <v>0.0015584931727668295</v>
      </c>
      <c r="H162" s="115">
        <f>IF(ISERROR(H8),0,(H60/H$102+H111/H$153)*H8)</f>
        <v>-0.00027679276134293546</v>
      </c>
      <c r="I162" s="115">
        <f>IF(ISERROR(I8),0,(I60/I$102+I111/I$153)*I8)</f>
        <v>0.002573577656121135</v>
      </c>
      <c r="J162" s="115">
        <f>IF(ISERROR(J8),0,(J60/J$102+J111/J$153)*J8)</f>
        <v>0.004524116314943251</v>
      </c>
      <c r="K162" s="115">
        <f>IF(ISERROR(K8),0,(K60/K$102+K111/K$153)*K8)</f>
        <v>-0.001378958931782782</v>
      </c>
      <c r="L162" s="115">
        <f>IF(ISERROR(L8),0,(L60/L$102+L111/L$153)*L8)</f>
        <v>-0.00023710417648496247</v>
      </c>
      <c r="M162" s="115">
        <f>IF(ISERROR(M8),0,(M60/M$102+M111/M$153)*M8)</f>
        <v>0.0010058912560524191</v>
      </c>
      <c r="N162" s="115">
        <f>IF(ISERROR(N8),0,(N60/N$102+N111/N$153)*N8)</f>
        <v>-0.00034322022889562433</v>
      </c>
      <c r="O162" s="115">
        <f>IF(ISERROR(O8),0,(O60/O$102+O111/O$153)*O8)</f>
        <v>-0.0004147555525767822</v>
      </c>
      <c r="P162" s="115">
        <f>IF(ISERROR(P8),0,(P60/P$102+P111/P$153)*P8)</f>
        <v>-0.0002116323225784392</v>
      </c>
    </row>
    <row r="163" spans="1:16" ht="11.25">
      <c r="A163" s="65" t="s">
        <v>255</v>
      </c>
      <c r="B163" s="110"/>
      <c r="C163" s="115">
        <f>IF(ISERROR(C9),0,(C61/C$102+C112/C$153)*C9)</f>
        <v>4.519856134715698E-05</v>
      </c>
      <c r="D163" s="115">
        <f>IF(ISERROR(D9),0,(D61/D$102+D112/D$153)*D9)</f>
        <v>-0.00036743609673854476</v>
      </c>
      <c r="E163" s="115">
        <f>IF(ISERROR(E9),0,(E61/E$102+E112/E$153)*E9)</f>
        <v>0.0005115828666850719</v>
      </c>
      <c r="F163" s="115">
        <f>IF(ISERROR(F9),0,(F61/F$102+F112/F$153)*F9)</f>
        <v>0.000582924177494357</v>
      </c>
      <c r="G163" s="115">
        <f>IF(ISERROR(G9),0,(G61/G$102+G112/G$153)*G9)</f>
        <v>0.0003770203454735678</v>
      </c>
      <c r="H163" s="115">
        <f>IF(ISERROR(H9),0,(H61/H$102+H112/H$153)*H9)</f>
        <v>-0.00022830841895568596</v>
      </c>
      <c r="I163" s="115">
        <f>IF(ISERROR(I9),0,(I61/I$102+I112/I$153)*I9)</f>
        <v>-0.00016658841147751985</v>
      </c>
      <c r="J163" s="115">
        <f>IF(ISERROR(J9),0,(J61/J$102+J112/J$153)*J9)</f>
        <v>0.0005425741127198634</v>
      </c>
      <c r="K163" s="115">
        <f>IF(ISERROR(K9),0,(K61/K$102+K112/K$153)*K9)</f>
        <v>6.640563480509644E-06</v>
      </c>
      <c r="L163" s="115">
        <f>IF(ISERROR(L9),0,(L61/L$102+L112/L$153)*L9)</f>
        <v>0.00024682913630621377</v>
      </c>
      <c r="M163" s="115">
        <f>IF(ISERROR(M9),0,(M61/M$102+M112/M$153)*M9)</f>
        <v>-8.821596591040863E-05</v>
      </c>
      <c r="N163" s="115">
        <f>IF(ISERROR(N9),0,(N61/N$102+N112/N$153)*N9)</f>
        <v>-0.0004348322955800204</v>
      </c>
      <c r="O163" s="115">
        <f>IF(ISERROR(O9),0,(O61/O$102+O112/O$153)*O9)</f>
        <v>0.0007559772064466704</v>
      </c>
      <c r="P163" s="115">
        <f>IF(ISERROR(P9),0,(P61/P$102+P112/P$153)*P9)</f>
        <v>2.2799034174587503E-05</v>
      </c>
    </row>
    <row r="164" spans="1:16" ht="11.25">
      <c r="A164" s="65" t="s">
        <v>254</v>
      </c>
      <c r="B164" s="110"/>
      <c r="C164" s="115">
        <f>IF(ISERROR(C10),0,(C62/C$102+C113/C$153)*C10)</f>
        <v>-0.0026033112976371247</v>
      </c>
      <c r="D164" s="115">
        <f>IF(ISERROR(D10),0,(D62/D$102+D113/D$153)*D10)</f>
        <v>0.002038049611833261</v>
      </c>
      <c r="E164" s="115">
        <f>IF(ISERROR(E10),0,(E62/E$102+E113/E$153)*E10)</f>
        <v>-4.0454119145346295E-05</v>
      </c>
      <c r="F164" s="115">
        <f>IF(ISERROR(F10),0,(F62/F$102+F113/F$153)*F10)</f>
        <v>0.010157857687413873</v>
      </c>
      <c r="G164" s="115">
        <f>IF(ISERROR(G10),0,(G62/G$102+G113/G$153)*G10)</f>
        <v>0.0008340876702535105</v>
      </c>
      <c r="H164" s="115">
        <f>IF(ISERROR(H10),0,(H62/H$102+H113/H$153)*H10)</f>
        <v>0.00012656907342501776</v>
      </c>
      <c r="I164" s="115">
        <f>IF(ISERROR(I10),0,(I62/I$102+I113/I$153)*I10)</f>
        <v>-0.0004173395860104935</v>
      </c>
      <c r="J164" s="115">
        <f>IF(ISERROR(J10),0,(J62/J$102+J113/J$153)*J10)</f>
        <v>0.0010692933138162098</v>
      </c>
      <c r="K164" s="115">
        <f>IF(ISERROR(K10),0,(K62/K$102+K113/K$153)*K10)</f>
        <v>-0.0005112921179317095</v>
      </c>
      <c r="L164" s="115">
        <f>IF(ISERROR(L10),0,(L62/L$102+L113/L$153)*L10)</f>
        <v>0.00034757220240835097</v>
      </c>
      <c r="M164" s="115">
        <f>IF(ISERROR(M10),0,(M62/M$102+M113/M$153)*M10)</f>
        <v>0.0003597156105714162</v>
      </c>
      <c r="N164" s="115">
        <f>IF(ISERROR(N10),0,(N62/N$102+N113/N$153)*N10)</f>
        <v>-9.270579316663196E-05</v>
      </c>
      <c r="O164" s="115">
        <f>IF(ISERROR(O10),0,(O62/O$102+O113/O$153)*O10)</f>
        <v>-0.002421947389831657</v>
      </c>
      <c r="P164" s="115">
        <f>IF(ISERROR(P10),0,(P62/P$102+P113/P$153)*P10)</f>
        <v>0.001537121576625251</v>
      </c>
    </row>
    <row r="165" spans="1:16" ht="11.25">
      <c r="A165" s="65" t="s">
        <v>253</v>
      </c>
      <c r="B165" s="110"/>
      <c r="C165" s="115">
        <f>IF(ISERROR(C11),0,(C63/C$102+C114/C$153)*C11)</f>
        <v>-0.001899377898905236</v>
      </c>
      <c r="D165" s="115">
        <f>IF(ISERROR(D11),0,(D63/D$102+D114/D$153)*D11)</f>
        <v>0.007946006174780714</v>
      </c>
      <c r="E165" s="115">
        <f>IF(ISERROR(E11),0,(E63/E$102+E114/E$153)*E11)</f>
        <v>0.005655614751096319</v>
      </c>
      <c r="F165" s="115">
        <f>IF(ISERROR(F11),0,(F63/F$102+F114/F$153)*F11)</f>
        <v>0.0020529558654148058</v>
      </c>
      <c r="G165" s="115">
        <f>IF(ISERROR(G11),0,(G63/G$102+G114/G$153)*G11)</f>
        <v>0.009174623262650308</v>
      </c>
      <c r="H165" s="115">
        <f>IF(ISERROR(H11),0,(H63/H$102+H114/H$153)*H11)</f>
        <v>0.002745479355538453</v>
      </c>
      <c r="I165" s="115">
        <f>IF(ISERROR(I11),0,(I63/I$102+I114/I$153)*I11)</f>
        <v>-0.01838554811229251</v>
      </c>
      <c r="J165" s="115">
        <f>IF(ISERROR(J11),0,(J63/J$102+J114/J$153)*J11)</f>
        <v>0.01611985806715045</v>
      </c>
      <c r="K165" s="115">
        <f>IF(ISERROR(K11),0,(K63/K$102+K114/K$153)*K11)</f>
        <v>-0.010934600396753882</v>
      </c>
      <c r="L165" s="115">
        <f>IF(ISERROR(L11),0,(L63/L$102+L114/L$153)*L11)</f>
        <v>-0.002237373512470275</v>
      </c>
      <c r="M165" s="115">
        <f>IF(ISERROR(M11),0,(M63/M$102+M114/M$153)*M11)</f>
        <v>-0.0015336987348633932</v>
      </c>
      <c r="N165" s="115">
        <f>IF(ISERROR(N11),0,(N63/N$102+N114/N$153)*N11)</f>
        <v>0.003874980390078037</v>
      </c>
      <c r="O165" s="115">
        <f>IF(ISERROR(O11),0,(O63/O$102+O114/O$153)*O11)</f>
        <v>0.004344604871763468</v>
      </c>
      <c r="P165" s="115">
        <f>IF(ISERROR(P11),0,(P63/P$102+P114/P$153)*P11)</f>
        <v>-0.00020797401396488327</v>
      </c>
    </row>
    <row r="166" spans="1:16" ht="11.25">
      <c r="A166" s="65" t="s">
        <v>252</v>
      </c>
      <c r="B166" s="110"/>
      <c r="C166" s="115">
        <f>IF(ISERROR(C12),0,(C64/C$102+C115/C$153)*C12)</f>
        <v>6.33188784771892E-05</v>
      </c>
      <c r="D166" s="115">
        <f>IF(ISERROR(D12),0,(D64/D$102+D115/D$153)*D12)</f>
        <v>-0.0005113526943911591</v>
      </c>
      <c r="E166" s="115">
        <f>IF(ISERROR(E12),0,(E64/E$102+E115/E$153)*E12)</f>
        <v>-5.5198412894984475E-05</v>
      </c>
      <c r="F166" s="115">
        <f>IF(ISERROR(F12),0,(F64/F$102+F115/F$153)*F12)</f>
        <v>0.00017426447019413765</v>
      </c>
      <c r="G166" s="115">
        <f>IF(ISERROR(G12),0,(G64/G$102+G115/G$153)*G12)</f>
        <v>0.00043763160829848527</v>
      </c>
      <c r="H166" s="115">
        <f>IF(ISERROR(H12),0,(H64/H$102+H115/H$153)*H12)</f>
        <v>-0.0002239766259808675</v>
      </c>
      <c r="I166" s="115">
        <f>IF(ISERROR(I12),0,(I64/I$102+I115/I$153)*I12)</f>
        <v>-9.109003950662158E-05</v>
      </c>
      <c r="J166" s="115">
        <f>IF(ISERROR(J12),0,(J64/J$102+J115/J$153)*J12)</f>
        <v>3.42215974754434E-05</v>
      </c>
      <c r="K166" s="115">
        <f>IF(ISERROR(K12),0,(K64/K$102+K115/K$153)*K12)</f>
        <v>0.00011313792075477009</v>
      </c>
      <c r="L166" s="115">
        <f>IF(ISERROR(L12),0,(L64/L$102+L115/L$153)*L12)</f>
        <v>-0.00021271011822063422</v>
      </c>
      <c r="M166" s="115">
        <f>IF(ISERROR(M12),0,(M64/M$102+M115/M$153)*M12)</f>
        <v>3.598309481825168E-06</v>
      </c>
      <c r="N166" s="115">
        <f>IF(ISERROR(N12),0,(N64/N$102+N115/N$153)*N12)</f>
        <v>-1.125087532895608E-06</v>
      </c>
      <c r="O166" s="115">
        <f>IF(ISERROR(O12),0,(O64/O$102+O115/O$153)*O12)</f>
        <v>-3.929712381706543E-05</v>
      </c>
      <c r="P166" s="115">
        <f>IF(ISERROR(P12),0,(P64/P$102+P115/P$153)*P12)</f>
        <v>-1.5500517774167496E-06</v>
      </c>
    </row>
    <row r="167" spans="1:16" ht="11.25">
      <c r="A167" s="65" t="s">
        <v>251</v>
      </c>
      <c r="B167" s="110"/>
      <c r="C167" s="115">
        <f>IF(ISERROR(C13),0,(C65/C$102+C116/C$153)*C13)</f>
        <v>0.0005664048023181754</v>
      </c>
      <c r="D167" s="115">
        <f>IF(ISERROR(D13),0,(D65/D$102+D116/D$153)*D13)</f>
        <v>0.00012742215848140893</v>
      </c>
      <c r="E167" s="115">
        <f>IF(ISERROR(E13),0,(E65/E$102+E116/E$153)*E13)</f>
        <v>-0.000665837361608818</v>
      </c>
      <c r="F167" s="115">
        <f>IF(ISERROR(F13),0,(F65/F$102+F116/F$153)*F13)</f>
        <v>0.0003847365559140229</v>
      </c>
      <c r="G167" s="115">
        <f>IF(ISERROR(G13),0,(G65/G$102+G116/G$153)*G13)</f>
        <v>0.0009271117649688203</v>
      </c>
      <c r="H167" s="115">
        <f>IF(ISERROR(H13),0,(H65/H$102+H116/H$153)*H13)</f>
        <v>-0.0004387038876264694</v>
      </c>
      <c r="I167" s="115">
        <f>IF(ISERROR(I13),0,(I65/I$102+I116/I$153)*I13)</f>
        <v>-5.835636825124058E-06</v>
      </c>
      <c r="J167" s="115">
        <f>IF(ISERROR(J13),0,(J65/J$102+J116/J$153)*J13)</f>
        <v>-0.00018792306886581973</v>
      </c>
      <c r="K167" s="115">
        <f>IF(ISERROR(K13),0,(K65/K$102+K116/K$153)*K13)</f>
        <v>0.00039924048904952503</v>
      </c>
      <c r="L167" s="115">
        <f>IF(ISERROR(L13),0,(L65/L$102+L116/L$153)*L13)</f>
        <v>-0.0005753642653876425</v>
      </c>
      <c r="M167" s="115">
        <f>IF(ISERROR(M13),0,(M65/M$102+M116/M$153)*M13)</f>
        <v>0.0005747438456320862</v>
      </c>
      <c r="N167" s="115">
        <f>IF(ISERROR(N13),0,(N65/N$102+N116/N$153)*N13)</f>
        <v>6.990753167943542E-05</v>
      </c>
      <c r="O167" s="115">
        <f>IF(ISERROR(O13),0,(O65/O$102+O116/O$153)*O13)</f>
        <v>-0.0001885527578240372</v>
      </c>
      <c r="P167" s="115">
        <f>IF(ISERROR(P13),0,(P65/P$102+P116/P$153)*P13)</f>
        <v>3.811975164460579E-05</v>
      </c>
    </row>
    <row r="168" spans="1:16" ht="11.25">
      <c r="A168" s="65" t="s">
        <v>250</v>
      </c>
      <c r="B168" s="110"/>
      <c r="C168" s="115">
        <f>IF(ISERROR(C14),0,(C66/C$102+C117/C$153)*C14)</f>
        <v>0</v>
      </c>
      <c r="D168" s="115">
        <f>IF(ISERROR(D14),0,(D66/D$102+D117/D$153)*D14)</f>
        <v>-2.6340566567981124E-06</v>
      </c>
      <c r="E168" s="115">
        <f>IF(ISERROR(E14),0,(E66/E$102+E117/E$153)*E14)</f>
        <v>0</v>
      </c>
      <c r="F168" s="115">
        <f>IF(ISERROR(F14),0,(F66/F$102+F117/F$153)*F14)</f>
        <v>0</v>
      </c>
      <c r="G168" s="115">
        <f>IF(ISERROR(G14),0,(G66/G$102+G117/G$153)*G14)</f>
        <v>2.243771296620732E-06</v>
      </c>
      <c r="H168" s="115">
        <f>IF(ISERROR(H14),0,(H66/H$102+H117/H$153)*H14)</f>
        <v>1.1847369305226612E-07</v>
      </c>
      <c r="I168" s="115">
        <f>IF(ISERROR(I14),0,(I66/I$102+I117/I$153)*I14)</f>
        <v>2.828362337031311E-06</v>
      </c>
      <c r="J168" s="115">
        <f>IF(ISERROR(J14),0,(J66/J$102+J117/J$153)*J14)</f>
        <v>-5.9636765218576785E-06</v>
      </c>
      <c r="K168" s="115">
        <f>IF(ISERROR(K14),0,(K66/K$102+K117/K$153)*K14)</f>
        <v>-2.2755509626571996E-07</v>
      </c>
      <c r="L168" s="115">
        <f>IF(ISERROR(L14),0,(L66/L$102+L117/L$153)*L14)</f>
        <v>3.1835643784471297E-07</v>
      </c>
      <c r="M168" s="115">
        <f>IF(ISERROR(M14),0,(M66/M$102+M117/M$153)*M14)</f>
        <v>-4.755804892149314E-09</v>
      </c>
      <c r="N168" s="115">
        <f>IF(ISERROR(N14),0,(N66/N$102+N117/N$153)*N14)</f>
        <v>-3.903997403117407E-09</v>
      </c>
      <c r="O168" s="115">
        <f>IF(ISERROR(O14),0,(O66/O$102+O117/O$153)*O14)</f>
        <v>1.259539285765824E-07</v>
      </c>
      <c r="P168" s="115">
        <f>IF(ISERROR(P14),0,(P66/P$102+P117/P$153)*P14)</f>
        <v>-3.6317198787694336E-08</v>
      </c>
    </row>
    <row r="169" spans="1:16" ht="11.25">
      <c r="A169" s="65" t="s">
        <v>249</v>
      </c>
      <c r="B169" s="110"/>
      <c r="C169" s="115">
        <f>IF(ISERROR(C15),0,(C67/C$102+C118/C$153)*C15)</f>
        <v>0.00019962115011342075</v>
      </c>
      <c r="D169" s="115">
        <f>IF(ISERROR(D15),0,(D67/D$102+D118/D$153)*D15)</f>
        <v>-0.0002054394098598436</v>
      </c>
      <c r="E169" s="115">
        <f>IF(ISERROR(E15),0,(E67/E$102+E118/E$153)*E15)</f>
        <v>-1.6901599889307072E-05</v>
      </c>
      <c r="F169" s="115">
        <f>IF(ISERROR(F15),0,(F67/F$102+F118/F$153)*F15)</f>
        <v>0.0005553949615885738</v>
      </c>
      <c r="G169" s="115">
        <f>IF(ISERROR(G15),0,(G67/G$102+G118/G$153)*G15)</f>
        <v>5.5072776454772016E-05</v>
      </c>
      <c r="H169" s="115">
        <f>IF(ISERROR(H15),0,(H67/H$102+H118/H$153)*H15)</f>
        <v>1.5055063402497727E-05</v>
      </c>
      <c r="I169" s="115">
        <f>IF(ISERROR(I15),0,(I67/I$102+I118/I$153)*I15)</f>
        <v>-0.0003599334248320331</v>
      </c>
      <c r="J169" s="115">
        <f>IF(ISERROR(J15),0,(J67/J$102+J118/J$153)*J15)</f>
        <v>-0.0002925998968417568</v>
      </c>
      <c r="K169" s="115">
        <f>IF(ISERROR(K15),0,(K67/K$102+K118/K$153)*K15)</f>
        <v>-1.3351712028016882E-06</v>
      </c>
      <c r="L169" s="115">
        <f>IF(ISERROR(L15),0,(L67/L$102+L118/L$153)*L15)</f>
        <v>0.0001048774284818316</v>
      </c>
      <c r="M169" s="115">
        <f>IF(ISERROR(M15),0,(M67/M$102+M118/M$153)*M15)</f>
        <v>6.758648249343338E-06</v>
      </c>
      <c r="N169" s="115">
        <f>IF(ISERROR(N15),0,(N67/N$102+N118/N$153)*N15)</f>
        <v>-1.2383199135433137E-05</v>
      </c>
      <c r="O169" s="115">
        <f>IF(ISERROR(O15),0,(O67/O$102+O118/O$153)*O15)</f>
        <v>-2.7905763582022435E-05</v>
      </c>
      <c r="P169" s="115">
        <f>IF(ISERROR(P15),0,(P67/P$102+P118/P$153)*P15)</f>
        <v>7.228753926566026E-07</v>
      </c>
    </row>
    <row r="170" spans="1:16" ht="11.25">
      <c r="A170" s="65" t="s">
        <v>248</v>
      </c>
      <c r="B170" s="110"/>
      <c r="C170" s="115">
        <f>IF(ISERROR(C16),0,(C68/C$102+C119/C$153)*C16)</f>
        <v>4.988968842521102E-06</v>
      </c>
      <c r="D170" s="115">
        <f>IF(ISERROR(D16),0,(D68/D$102+D119/D$153)*D16)</f>
        <v>-1.4034428765025103E-05</v>
      </c>
      <c r="E170" s="115">
        <f>IF(ISERROR(E16),0,(E68/E$102+E119/E$153)*E16)</f>
        <v>2.806952936475894E-05</v>
      </c>
      <c r="F170" s="115">
        <f>IF(ISERROR(F16),0,(F68/F$102+F119/F$153)*F16)</f>
        <v>0.001691871232245935</v>
      </c>
      <c r="G170" s="115">
        <f>IF(ISERROR(G16),0,(G68/G$102+G119/G$153)*G16)</f>
        <v>0.0005251045670379691</v>
      </c>
      <c r="H170" s="115">
        <f>IF(ISERROR(H16),0,(H68/H$102+H119/H$153)*H16)</f>
        <v>0.0001345720445545862</v>
      </c>
      <c r="I170" s="115">
        <f>IF(ISERROR(I16),0,(I68/I$102+I119/I$153)*I16)</f>
        <v>-0.0001763673416084856</v>
      </c>
      <c r="J170" s="115">
        <f>IF(ISERROR(J16),0,(J68/J$102+J119/J$153)*J16)</f>
        <v>-0.0003982186058387047</v>
      </c>
      <c r="K170" s="115">
        <f>IF(ISERROR(K16),0,(K68/K$102+K119/K$153)*K16)</f>
        <v>4.05110514169933E-05</v>
      </c>
      <c r="L170" s="115">
        <f>IF(ISERROR(L16),0,(L68/L$102+L119/L$153)*L16)</f>
        <v>-0.0002807951544866509</v>
      </c>
      <c r="M170" s="115">
        <f>IF(ISERROR(M16),0,(M68/M$102+M119/M$153)*M16)</f>
        <v>0.0001294750288625264</v>
      </c>
      <c r="N170" s="115">
        <f>IF(ISERROR(N16),0,(N68/N$102+N119/N$153)*N16)</f>
        <v>5.605447555971209E-05</v>
      </c>
      <c r="O170" s="115">
        <f>IF(ISERROR(O16),0,(O68/O$102+O119/O$153)*O16)</f>
        <v>0.00014820586707354287</v>
      </c>
      <c r="P170" s="115">
        <f>IF(ISERROR(P16),0,(P68/P$102+P119/P$153)*P16)</f>
        <v>-2.408099067610326E-07</v>
      </c>
    </row>
    <row r="171" spans="1:16" ht="11.25">
      <c r="A171" s="65" t="s">
        <v>247</v>
      </c>
      <c r="B171" s="110"/>
      <c r="C171" s="115">
        <f>IF(ISERROR(C17),0,(C69/C$102+C120/C$153)*C17)</f>
        <v>-1.577077499338122E-07</v>
      </c>
      <c r="D171" s="115">
        <f>IF(ISERROR(D17),0,(D69/D$102+D120/D$153)*D17)</f>
        <v>2.6828157029356605E-07</v>
      </c>
      <c r="E171" s="115">
        <f>IF(ISERROR(E17),0,(E69/E$102+E120/E$153)*E17)</f>
        <v>1.8089875462347426E-06</v>
      </c>
      <c r="F171" s="115">
        <f>IF(ISERROR(F17),0,(F69/F$102+F120/F$153)*F17)</f>
        <v>-4.445658519058828E-06</v>
      </c>
      <c r="G171" s="115">
        <f>IF(ISERROR(G17),0,(G69/G$102+G120/G$153)*G17)</f>
        <v>3.840664991152207E-06</v>
      </c>
      <c r="H171" s="115">
        <f>IF(ISERROR(H17),0,(H69/H$102+H120/H$153)*H17)</f>
        <v>2.0479462929562105E-06</v>
      </c>
      <c r="I171" s="115">
        <f>IF(ISERROR(I17),0,(I69/I$102+I120/I$153)*I17)</f>
        <v>0</v>
      </c>
      <c r="J171" s="115">
        <f>IF(ISERROR(J17),0,(J69/J$102+J120/J$153)*J17)</f>
        <v>0</v>
      </c>
      <c r="K171" s="115">
        <f>IF(ISERROR(K17),0,(K69/K$102+K120/K$153)*K17)</f>
        <v>-1.2161964165380644E-07</v>
      </c>
      <c r="L171" s="115">
        <f>IF(ISERROR(L17),0,(L69/L$102+L120/L$153)*L17)</f>
        <v>-8.047668143344391E-10</v>
      </c>
      <c r="M171" s="115">
        <f>IF(ISERROR(M17),0,(M69/M$102+M120/M$153)*M17)</f>
        <v>9.0128107233455E-06</v>
      </c>
      <c r="N171" s="115">
        <f>IF(ISERROR(N17),0,(N69/N$102+N120/N$153)*N17)</f>
        <v>2.9799055776971376E-06</v>
      </c>
      <c r="O171" s="115">
        <f>IF(ISERROR(O17),0,(O69/O$102+O120/O$153)*O17)</f>
        <v>-7.390865911587032E-07</v>
      </c>
      <c r="P171" s="115">
        <f>IF(ISERROR(P17),0,(P69/P$102+P120/P$153)*P17)</f>
        <v>0</v>
      </c>
    </row>
    <row r="172" spans="1:16" ht="11.25">
      <c r="A172" s="65" t="s">
        <v>228</v>
      </c>
      <c r="B172" s="110"/>
      <c r="C172" s="115">
        <f>IF(ISERROR(C18),0,(C70/C$102+C121/C$153)*C18)</f>
        <v>-7.563966857482465E-05</v>
      </c>
      <c r="D172" s="115">
        <f>IF(ISERROR(D18),0,(D70/D$102+D121/D$153)*D18)</f>
        <v>7.924315766228934E-05</v>
      </c>
      <c r="E172" s="115">
        <f>IF(ISERROR(E18),0,(E70/E$102+E121/E$153)*E18)</f>
        <v>-8.875688608934952E-05</v>
      </c>
      <c r="F172" s="115">
        <f>IF(ISERROR(F18),0,(F70/F$102+F121/F$153)*F18)</f>
        <v>0.0009199500437299188</v>
      </c>
      <c r="G172" s="115">
        <f>IF(ISERROR(G18),0,(G70/G$102+G121/G$153)*G18)</f>
        <v>0.0012025591454719474</v>
      </c>
      <c r="H172" s="115">
        <f>IF(ISERROR(H18),0,(H70/H$102+H121/H$153)*H18)</f>
        <v>6.564523415312662E-05</v>
      </c>
      <c r="I172" s="115">
        <f>IF(ISERROR(I18),0,(I70/I$102+I121/I$153)*I18)</f>
        <v>-0.0006544471627518516</v>
      </c>
      <c r="J172" s="115">
        <f>IF(ISERROR(J18),0,(J70/J$102+J121/J$153)*J18)</f>
        <v>0.0008300219877328189</v>
      </c>
      <c r="K172" s="115">
        <f>IF(ISERROR(K18),0,(K70/K$102+K121/K$153)*K18)</f>
        <v>-0.00010459501808052538</v>
      </c>
      <c r="L172" s="115">
        <f>IF(ISERROR(L18),0,(L70/L$102+L121/L$153)*L18)</f>
        <v>-0.00017165706938571844</v>
      </c>
      <c r="M172" s="115">
        <f>IF(ISERROR(M18),0,(M70/M$102+M121/M$153)*M18)</f>
        <v>0.0006988037030541811</v>
      </c>
      <c r="N172" s="115">
        <f>IF(ISERROR(N18),0,(N70/N$102+N121/N$153)*N18)</f>
        <v>0.0009463929825588919</v>
      </c>
      <c r="O172" s="115">
        <f>IF(ISERROR(O18),0,(O70/O$102+O121/O$153)*O18)</f>
        <v>0.000277944898832552</v>
      </c>
      <c r="P172" s="115">
        <f>IF(ISERROR(P18),0,(P70/P$102+P121/P$153)*P18)</f>
        <v>-0.0004173481323520735</v>
      </c>
    </row>
    <row r="173" spans="1:16" ht="12" thickBot="1">
      <c r="A173" s="77" t="s">
        <v>17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1:16" ht="12" thickTop="1">
      <c r="A174" s="80" t="s">
        <v>246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1:16" ht="11.25">
      <c r="A175" s="65" t="s">
        <v>245</v>
      </c>
      <c r="B175" s="110"/>
      <c r="C175" s="115">
        <f>IF(ISERROR(C21),0,(C73/C$102+C124/C$153)*C21)</f>
        <v>0.0028690463632828084</v>
      </c>
      <c r="D175" s="115">
        <f>IF(ISERROR(D21),0,(D73/D$102+D124/D$153)*D21)</f>
        <v>-0.003066186971894296</v>
      </c>
      <c r="E175" s="115">
        <f>IF(ISERROR(E21),0,(E73/E$102+E124/E$153)*E21)</f>
        <v>0.0015104652589136814</v>
      </c>
      <c r="F175" s="115">
        <f>IF(ISERROR(F21),0,(F73/F$102+F124/F$153)*F21)</f>
        <v>0.002238510684455726</v>
      </c>
      <c r="G175" s="115">
        <f>IF(ISERROR(G21),0,(G73/G$102+G124/G$153)*G21)</f>
        <v>-0.0007417258686318156</v>
      </c>
      <c r="H175" s="115">
        <f>IF(ISERROR(H21),0,(H73/H$102+H124/H$153)*H21)</f>
        <v>0.0005755470021464082</v>
      </c>
      <c r="I175" s="115">
        <f>IF(ISERROR(I21),0,(I73/I$102+I124/I$153)*I21)</f>
        <v>-0.0008112803073438362</v>
      </c>
      <c r="J175" s="115">
        <f>IF(ISERROR(J21),0,(J73/J$102+J124/J$153)*J21)</f>
        <v>0.001015781191797926</v>
      </c>
      <c r="K175" s="115">
        <f>IF(ISERROR(K21),0,(K73/K$102+K124/K$153)*K21)</f>
        <v>-0.0003128238825452674</v>
      </c>
      <c r="L175" s="115">
        <f>IF(ISERROR(L21),0,(L73/L$102+L124/L$153)*L21)</f>
        <v>-0.00019035327408554518</v>
      </c>
      <c r="M175" s="115">
        <f>IF(ISERROR(M21),0,(M73/M$102+M124/M$153)*M21)</f>
        <v>5.721597549534235E-05</v>
      </c>
      <c r="N175" s="115">
        <f>IF(ISERROR(N21),0,(N73/N$102+N124/N$153)*N21)</f>
        <v>0.0007035021655055893</v>
      </c>
      <c r="O175" s="115">
        <f>IF(ISERROR(O21),0,(O73/O$102+O124/O$153)*O21)</f>
        <v>0.00012227470195386004</v>
      </c>
      <c r="P175" s="115">
        <f>IF(ISERROR(P21),0,(P73/P$102+P124/P$153)*P21)</f>
        <v>-4.8567349869235625E-05</v>
      </c>
    </row>
    <row r="176" spans="1:16" ht="11.25">
      <c r="A176" s="65" t="s">
        <v>244</v>
      </c>
      <c r="B176" s="110"/>
      <c r="C176" s="115">
        <f>IF(ISERROR(C22),0,(C74/C$102+C125/C$153)*C22)</f>
        <v>0.0009245707809119436</v>
      </c>
      <c r="D176" s="115">
        <f>IF(ISERROR(D22),0,(D74/D$102+D125/D$153)*D22)</f>
        <v>-0.0019127524837577088</v>
      </c>
      <c r="E176" s="115">
        <f>IF(ISERROR(E22),0,(E74/E$102+E125/E$153)*E22)</f>
        <v>-7.484121390556158E-05</v>
      </c>
      <c r="F176" s="115">
        <f>IF(ISERROR(F22),0,(F74/F$102+F125/F$153)*F22)</f>
        <v>0.0006291001861539882</v>
      </c>
      <c r="G176" s="115">
        <f>IF(ISERROR(G22),0,(G74/G$102+G125/G$153)*G22)</f>
        <v>4.847723480812313E-05</v>
      </c>
      <c r="H176" s="115">
        <f>IF(ISERROR(H22),0,(H74/H$102+H125/H$153)*H22)</f>
        <v>0.0012779879500769854</v>
      </c>
      <c r="I176" s="115">
        <f>IF(ISERROR(I22),0,(I74/I$102+I125/I$153)*I22)</f>
        <v>-0.0012362480462556067</v>
      </c>
      <c r="J176" s="115">
        <f>IF(ISERROR(J22),0,(J74/J$102+J125/J$153)*J22)</f>
        <v>0.0007212379694126672</v>
      </c>
      <c r="K176" s="115">
        <f>IF(ISERROR(K22),0,(K74/K$102+K125/K$153)*K22)</f>
        <v>-0.001132420601663637</v>
      </c>
      <c r="L176" s="115">
        <f>IF(ISERROR(L22),0,(L74/L$102+L125/L$153)*L22)</f>
        <v>0.0013633083449894003</v>
      </c>
      <c r="M176" s="115">
        <f>IF(ISERROR(M22),0,(M74/M$102+M125/M$153)*M22)</f>
        <v>-0.001456498864337629</v>
      </c>
      <c r="N176" s="115">
        <f>IF(ISERROR(N22),0,(N74/N$102+N125/N$153)*N22)</f>
        <v>0.0025007966266111866</v>
      </c>
      <c r="O176" s="115">
        <f>IF(ISERROR(O22),0,(O74/O$102+O125/O$153)*O22)</f>
        <v>-0.0007650939160806516</v>
      </c>
      <c r="P176" s="115">
        <f>IF(ISERROR(P22),0,(P74/P$102+P125/P$153)*P22)</f>
        <v>-2.7658461826166697E-05</v>
      </c>
    </row>
    <row r="177" spans="1:16" ht="11.25">
      <c r="A177" s="65" t="s">
        <v>243</v>
      </c>
      <c r="B177" s="110"/>
      <c r="C177" s="115">
        <f>IF(ISERROR(C23),0,(C75/C$102+C126/C$153)*C23)</f>
        <v>8.650594662312576E-06</v>
      </c>
      <c r="D177" s="115">
        <f>IF(ISERROR(D23),0,(D75/D$102+D126/D$153)*D23)</f>
        <v>-0.00021457001197957169</v>
      </c>
      <c r="E177" s="115">
        <f>IF(ISERROR(E23),0,(E75/E$102+E126/E$153)*E23)</f>
        <v>0.0004830958089358828</v>
      </c>
      <c r="F177" s="115">
        <f>IF(ISERROR(F23),0,(F75/F$102+F126/F$153)*F23)</f>
        <v>0.0006160097809234148</v>
      </c>
      <c r="G177" s="115">
        <f>IF(ISERROR(G23),0,(G75/G$102+G126/G$153)*G23)</f>
        <v>0.00038528980971836303</v>
      </c>
      <c r="H177" s="115">
        <f>IF(ISERROR(H23),0,(H75/H$102+H126/H$153)*H23)</f>
        <v>-0.0002735204378692752</v>
      </c>
      <c r="I177" s="115">
        <f>IF(ISERROR(I23),0,(I75/I$102+I126/I$153)*I23)</f>
        <v>-0.00016151641968357156</v>
      </c>
      <c r="J177" s="115">
        <f>IF(ISERROR(J23),0,(J75/J$102+J126/J$153)*J23)</f>
        <v>-0.00020366749769740937</v>
      </c>
      <c r="K177" s="115">
        <f>IF(ISERROR(K23),0,(K75/K$102+K126/K$153)*K23)</f>
        <v>4.301841938523477E-05</v>
      </c>
      <c r="L177" s="115">
        <f>IF(ISERROR(L23),0,(L75/L$102+L126/L$153)*L23)</f>
        <v>0.00022375778940468275</v>
      </c>
      <c r="M177" s="115">
        <f>IF(ISERROR(M23),0,(M75/M$102+M126/M$153)*M23)</f>
        <v>-2.0675318817581142E-05</v>
      </c>
      <c r="N177" s="115">
        <f>IF(ISERROR(N23),0,(N75/N$102+N126/N$153)*N23)</f>
        <v>4.110232902989385E-06</v>
      </c>
      <c r="O177" s="115">
        <f>IF(ISERROR(O23),0,(O75/O$102+O126/O$153)*O23)</f>
        <v>-2.801267292488561E-05</v>
      </c>
      <c r="P177" s="115">
        <f>IF(ISERROR(P23),0,(P75/P$102+P126/P$153)*P23)</f>
        <v>-0.00011997593524031351</v>
      </c>
    </row>
    <row r="178" spans="1:16" ht="11.25">
      <c r="A178" s="65" t="s">
        <v>242</v>
      </c>
      <c r="B178" s="110"/>
      <c r="C178" s="115">
        <f>IF(ISERROR(C24),0,(C76/C$102+C127/C$153)*C24)</f>
        <v>-0.00031696969615352454</v>
      </c>
      <c r="D178" s="115">
        <f>IF(ISERROR(D24),0,(D76/D$102+D127/D$153)*D24)</f>
        <v>-0.00039158224558955636</v>
      </c>
      <c r="E178" s="115">
        <f>IF(ISERROR(E24),0,(E76/E$102+E127/E$153)*E24)</f>
        <v>0.0002284091900946643</v>
      </c>
      <c r="F178" s="115">
        <f>IF(ISERROR(F24),0,(F76/F$102+F127/F$153)*F24)</f>
        <v>-0.0005007636735101226</v>
      </c>
      <c r="G178" s="115">
        <f>IF(ISERROR(G24),0,(G76/G$102+G127/G$153)*G24)</f>
        <v>0.00015867367952663767</v>
      </c>
      <c r="H178" s="115">
        <f>IF(ISERROR(H24),0,(H76/H$102+H127/H$153)*H24)</f>
        <v>2.7349465243738515E-05</v>
      </c>
      <c r="I178" s="115">
        <f>IF(ISERROR(I24),0,(I76/I$102+I127/I$153)*I24)</f>
        <v>-0.00011442725798449562</v>
      </c>
      <c r="J178" s="115">
        <f>IF(ISERROR(J24),0,(J76/J$102+J127/J$153)*J24)</f>
        <v>-0.0001975642897544193</v>
      </c>
      <c r="K178" s="115">
        <f>IF(ISERROR(K24),0,(K76/K$102+K127/K$153)*K24)</f>
        <v>-0.00024439250444008466</v>
      </c>
      <c r="L178" s="115">
        <f>IF(ISERROR(L24),0,(L76/L$102+L127/L$153)*L24)</f>
        <v>0.0004142653938333481</v>
      </c>
      <c r="M178" s="115">
        <f>IF(ISERROR(M24),0,(M76/M$102+M127/M$153)*M24)</f>
        <v>-0.0006082468172632821</v>
      </c>
      <c r="N178" s="115">
        <f>IF(ISERROR(N24),0,(N76/N$102+N127/N$153)*N24)</f>
        <v>-0.00011387061292952906</v>
      </c>
      <c r="O178" s="115">
        <f>IF(ISERROR(O24),0,(O76/O$102+O127/O$153)*O24)</f>
        <v>0.00048225062035755486</v>
      </c>
      <c r="P178" s="115">
        <f>IF(ISERROR(P24),0,(P76/P$102+P127/P$153)*P24)</f>
        <v>-6.15137343803583E-05</v>
      </c>
    </row>
    <row r="179" spans="1:16" ht="11.25">
      <c r="A179" s="65" t="s">
        <v>241</v>
      </c>
      <c r="B179" s="110"/>
      <c r="C179" s="115">
        <f>IF(ISERROR(C25),0,(C77/C$102+C128/C$153)*C25)</f>
        <v>0</v>
      </c>
      <c r="D179" s="115">
        <f>IF(ISERROR(D25),0,(D77/D$102+D128/D$153)*D25)</f>
        <v>0</v>
      </c>
      <c r="E179" s="115">
        <f>IF(ISERROR(E25),0,(E77/E$102+E128/E$153)*E25)</f>
        <v>0</v>
      </c>
      <c r="F179" s="115">
        <f>IF(ISERROR(F25),0,(F77/F$102+F128/F$153)*F25)</f>
        <v>0</v>
      </c>
      <c r="G179" s="115">
        <f>IF(ISERROR(G25),0,(G77/G$102+G128/G$153)*G25)</f>
        <v>0</v>
      </c>
      <c r="H179" s="115">
        <f>IF(ISERROR(H25),0,(H77/H$102+H128/H$153)*H25)</f>
        <v>0</v>
      </c>
      <c r="I179" s="115">
        <f>IF(ISERROR(I25),0,(I77/I$102+I128/I$153)*I25)</f>
        <v>0</v>
      </c>
      <c r="J179" s="115">
        <f>IF(ISERROR(J25),0,(J77/J$102+J128/J$153)*J25)</f>
        <v>0</v>
      </c>
      <c r="K179" s="115">
        <f>IF(ISERROR(K25),0,(K77/K$102+K128/K$153)*K25)</f>
        <v>0</v>
      </c>
      <c r="L179" s="115">
        <f>IF(ISERROR(L25),0,(L77/L$102+L128/L$153)*L25)</f>
        <v>0</v>
      </c>
      <c r="M179" s="115">
        <f>IF(ISERROR(M25),0,(M77/M$102+M128/M$153)*M25)</f>
        <v>0</v>
      </c>
      <c r="N179" s="115">
        <f>IF(ISERROR(N25),0,(N77/N$102+N128/N$153)*N25)</f>
        <v>0</v>
      </c>
      <c r="O179" s="115">
        <f>IF(ISERROR(O25),0,(O77/O$102+O128/O$153)*O25)</f>
        <v>0</v>
      </c>
      <c r="P179" s="115">
        <f>IF(ISERROR(P25),0,(P77/P$102+P128/P$153)*P25)</f>
        <v>0</v>
      </c>
    </row>
    <row r="180" spans="1:16" ht="11.25">
      <c r="A180" s="65" t="s">
        <v>240</v>
      </c>
      <c r="B180" s="110"/>
      <c r="C180" s="115">
        <f>IF(ISERROR(C26),0,(C78/C$102+C129/C$153)*C26)</f>
        <v>0.00016955215717559747</v>
      </c>
      <c r="D180" s="115">
        <f>IF(ISERROR(D26),0,(D78/D$102+D129/D$153)*D26)</f>
        <v>5.538471199836923E-05</v>
      </c>
      <c r="E180" s="115">
        <f>IF(ISERROR(E26),0,(E78/E$102+E129/E$153)*E26)</f>
        <v>-7.050320603851034E-05</v>
      </c>
      <c r="F180" s="115">
        <f>IF(ISERROR(F26),0,(F78/F$102+F129/F$153)*F26)</f>
        <v>2.278152814867772E-05</v>
      </c>
      <c r="G180" s="115">
        <f>IF(ISERROR(G26),0,(G78/G$102+G129/G$153)*G26)</f>
        <v>0.00022747038125322988</v>
      </c>
      <c r="H180" s="115">
        <f>IF(ISERROR(H26),0,(H78/H$102+H129/H$153)*H26)</f>
        <v>0.00029089290889566447</v>
      </c>
      <c r="I180" s="115">
        <f>IF(ISERROR(I26),0,(I78/I$102+I129/I$153)*I26)</f>
        <v>1.7397489558623383E-05</v>
      </c>
      <c r="J180" s="115">
        <f>IF(ISERROR(J26),0,(J78/J$102+J129/J$153)*J26)</f>
        <v>-8.700058176110717E-05</v>
      </c>
      <c r="K180" s="115">
        <f>IF(ISERROR(K26),0,(K78/K$102+K129/K$153)*K26)</f>
        <v>4.539228150122716E-05</v>
      </c>
      <c r="L180" s="115">
        <f>IF(ISERROR(L26),0,(L78/L$102+L129/L$153)*L26)</f>
        <v>-5.7956304241919525E-05</v>
      </c>
      <c r="M180" s="115">
        <f>IF(ISERROR(M26),0,(M78/M$102+M129/M$153)*M26)</f>
        <v>-0.00013397027881435013</v>
      </c>
      <c r="N180" s="115">
        <f>IF(ISERROR(N26),0,(N78/N$102+N129/N$153)*N26)</f>
        <v>2.1602789088918428E-05</v>
      </c>
      <c r="O180" s="115">
        <f>IF(ISERROR(O26),0,(O78/O$102+O129/O$153)*O26)</f>
        <v>1.3038943565895183E-05</v>
      </c>
      <c r="P180" s="115">
        <f>IF(ISERROR(P26),0,(P78/P$102+P129/P$153)*P26)</f>
        <v>0</v>
      </c>
    </row>
    <row r="181" spans="1:16" ht="11.25">
      <c r="A181" s="65" t="s">
        <v>239</v>
      </c>
      <c r="B181" s="110"/>
      <c r="C181" s="115">
        <f>IF(ISERROR(C27),0,(C79/C$102+C130/C$153)*C27)</f>
        <v>0.0005408400856055161</v>
      </c>
      <c r="D181" s="115">
        <f>IF(ISERROR(D27),0,(D79/D$102+D130/D$153)*D27)</f>
        <v>0.00010464443939387406</v>
      </c>
      <c r="E181" s="115">
        <f>IF(ISERROR(E27),0,(E79/E$102+E130/E$153)*E27)</f>
        <v>-0.00024851736820045257</v>
      </c>
      <c r="F181" s="115">
        <f>IF(ISERROR(F27),0,(F79/F$102+F130/F$153)*F27)</f>
        <v>0.00027818861226528325</v>
      </c>
      <c r="G181" s="115">
        <f>IF(ISERROR(G27),0,(G79/G$102+G130/G$153)*G27)</f>
        <v>0.00015561647632499938</v>
      </c>
      <c r="H181" s="115">
        <f>IF(ISERROR(H27),0,(H79/H$102+H130/H$153)*H27)</f>
        <v>3.1737108035455044E-05</v>
      </c>
      <c r="I181" s="115">
        <f>IF(ISERROR(I27),0,(I79/I$102+I130/I$153)*I27)</f>
        <v>1.6538521404869455E-05</v>
      </c>
      <c r="J181" s="115">
        <f>IF(ISERROR(J27),0,(J79/J$102+J130/J$153)*J27)</f>
        <v>0</v>
      </c>
      <c r="K181" s="115">
        <f>IF(ISERROR(K27),0,(K79/K$102+K130/K$153)*K27)</f>
        <v>0</v>
      </c>
      <c r="L181" s="115">
        <f>IF(ISERROR(L27),0,(L79/L$102+L130/L$153)*L27)</f>
        <v>0</v>
      </c>
      <c r="M181" s="115">
        <f>IF(ISERROR(M27),0,(M79/M$102+M130/M$153)*M27)</f>
        <v>0</v>
      </c>
      <c r="N181" s="115">
        <f>IF(ISERROR(N27),0,(N79/N$102+N130/N$153)*N27)</f>
        <v>0</v>
      </c>
      <c r="O181" s="115">
        <f>IF(ISERROR(O27),0,(O79/O$102+O130/O$153)*O27)</f>
        <v>0</v>
      </c>
      <c r="P181" s="115">
        <f>IF(ISERROR(P27),0,(P79/P$102+P130/P$153)*P27)</f>
        <v>0</v>
      </c>
    </row>
    <row r="182" spans="1:16" ht="11.25">
      <c r="A182" s="65" t="s">
        <v>238</v>
      </c>
      <c r="B182" s="110"/>
      <c r="C182" s="115">
        <f>IF(ISERROR(C28),0,(C80/C$102+C131/C$153)*C28)</f>
        <v>-1.9761736902725085E-05</v>
      </c>
      <c r="D182" s="115">
        <f>IF(ISERROR(D28),0,(D80/D$102+D131/D$153)*D28)</f>
        <v>1.286734659225047E-05</v>
      </c>
      <c r="E182" s="115">
        <f>IF(ISERROR(E28),0,(E80/E$102+E131/E$153)*E28)</f>
        <v>-1.035489819224355E-05</v>
      </c>
      <c r="F182" s="115">
        <f>IF(ISERROR(F28),0,(F80/F$102+F131/F$153)*F28)</f>
        <v>-7.917989207833213E-06</v>
      </c>
      <c r="G182" s="115">
        <f>IF(ISERROR(G28),0,(G80/G$102+G131/G$153)*G28)</f>
        <v>5.679489062454368E-06</v>
      </c>
      <c r="H182" s="115">
        <f>IF(ISERROR(H28),0,(H80/H$102+H131/H$153)*H28)</f>
        <v>9.71166028117431E-06</v>
      </c>
      <c r="I182" s="115">
        <f>IF(ISERROR(I28),0,(I80/I$102+I131/I$153)*I28)</f>
        <v>-2.4168882547468625E-06</v>
      </c>
      <c r="J182" s="115">
        <f>IF(ISERROR(J28),0,(J80/J$102+J131/J$153)*J28)</f>
        <v>2.0003899164167345E-06</v>
      </c>
      <c r="K182" s="115">
        <f>IF(ISERROR(K28),0,(K80/K$102+K131/K$153)*K28)</f>
        <v>-6.340851335884769E-09</v>
      </c>
      <c r="L182" s="115">
        <f>IF(ISERROR(L28),0,(L80/L$102+L131/L$153)*L28)</f>
        <v>4.136350216365548E-09</v>
      </c>
      <c r="M182" s="115">
        <f>IF(ISERROR(M28),0,(M80/M$102+M131/M$153)*M28)</f>
        <v>2.3543972975691427E-06</v>
      </c>
      <c r="N182" s="115">
        <f>IF(ISERROR(N28),0,(N80/N$102+N131/N$153)*N28)</f>
        <v>1.1141051493796596E-06</v>
      </c>
      <c r="O182" s="115">
        <f>IF(ISERROR(O28),0,(O80/O$102+O131/O$153)*O28)</f>
        <v>2.0369275912752504E-07</v>
      </c>
      <c r="P182" s="115">
        <f>IF(ISERROR(P28),0,(P80/P$102+P131/P$153)*P28)</f>
        <v>0</v>
      </c>
    </row>
    <row r="183" spans="1:16" ht="11.25">
      <c r="A183" s="65" t="s">
        <v>187</v>
      </c>
      <c r="B183" s="110"/>
      <c r="C183" s="115">
        <f>IF(ISERROR(C29),0,(C81/C$102+C132/C$153)*C29)</f>
        <v>-0.0037944850074429384</v>
      </c>
      <c r="D183" s="115">
        <f>IF(ISERROR(D29),0,(D81/D$102+D132/D$153)*D29)</f>
        <v>0.001814543991647123</v>
      </c>
      <c r="E183" s="115">
        <f>IF(ISERROR(E29),0,(E81/E$102+E132/E$153)*E29)</f>
        <v>0.04720733615817492</v>
      </c>
      <c r="F183" s="115">
        <f>IF(ISERROR(F29),0,(F81/F$102+F132/F$153)*F29)</f>
        <v>-0.014814695772306928</v>
      </c>
      <c r="G183" s="115">
        <f>IF(ISERROR(G29),0,(G81/G$102+G132/G$153)*G29)</f>
        <v>0.00016900238463486713</v>
      </c>
      <c r="H183" s="115">
        <f>IF(ISERROR(H29),0,(H81/H$102+H132/H$153)*H29)</f>
        <v>-0.004576355911438423</v>
      </c>
      <c r="I183" s="115">
        <f>IF(ISERROR(I29),0,(I81/I$102+I132/I$153)*I29)</f>
        <v>0.0071221078687175275</v>
      </c>
      <c r="J183" s="115">
        <f>IF(ISERROR(J29),0,(J81/J$102+J132/J$153)*J29)</f>
        <v>-0.0034071016503757555</v>
      </c>
      <c r="K183" s="115">
        <f>IF(ISERROR(K29),0,(K81/K$102+K132/K$153)*K29)</f>
        <v>-0.004441252933299052</v>
      </c>
      <c r="L183" s="115">
        <f>IF(ISERROR(L29),0,(L81/L$102+L132/L$153)*L29)</f>
        <v>-0.000192519571324409</v>
      </c>
      <c r="M183" s="115">
        <f>IF(ISERROR(M29),0,(M81/M$102+M132/M$153)*M29)</f>
        <v>-0.0006508340084037045</v>
      </c>
      <c r="N183" s="115">
        <f>IF(ISERROR(N29),0,(N81/N$102+N132/N$153)*N29)</f>
        <v>-0.0006213769826551139</v>
      </c>
      <c r="O183" s="115">
        <f>IF(ISERROR(O29),0,(O81/O$102+O132/O$153)*O29)</f>
        <v>0.0001268057733073299</v>
      </c>
      <c r="P183" s="115">
        <f>IF(ISERROR(P29),0,(P81/P$102+P132/P$153)*P29)</f>
        <v>6.745037873366806E-05</v>
      </c>
    </row>
    <row r="184" spans="1:16" ht="11.25">
      <c r="A184" s="65" t="s">
        <v>228</v>
      </c>
      <c r="B184" s="110"/>
      <c r="C184" s="115">
        <f>IF(ISERROR(C30),0,(C82/C$102+C133/C$153)*C30)</f>
        <v>-1.208372860369401E-06</v>
      </c>
      <c r="D184" s="115">
        <f>IF(ISERROR(D30),0,(D82/D$102+D133/D$153)*D30)</f>
        <v>6.141440228985024E-05</v>
      </c>
      <c r="E184" s="115">
        <f>IF(ISERROR(E30),0,(E82/E$102+E133/E$153)*E30)</f>
        <v>-5.599825628505361E-05</v>
      </c>
      <c r="F184" s="115">
        <f>IF(ISERROR(F30),0,(F82/F$102+F133/F$153)*F30)</f>
        <v>-0.0004056504090489601</v>
      </c>
      <c r="G184" s="115">
        <f>IF(ISERROR(G30),0,(G82/G$102+G133/G$153)*G30)</f>
        <v>0.0004757927392950755</v>
      </c>
      <c r="H184" s="115">
        <f>IF(ISERROR(H30),0,(H82/H$102+H133/H$153)*H30)</f>
        <v>3.4528815957411257E-06</v>
      </c>
      <c r="I184" s="115">
        <f>IF(ISERROR(I30),0,(I82/I$102+I133/I$153)*I30)</f>
        <v>0.000134649995877164</v>
      </c>
      <c r="J184" s="115">
        <f>IF(ISERROR(J30),0,(J82/J$102+J133/J$153)*J30)</f>
        <v>-0.000317342059725075</v>
      </c>
      <c r="K184" s="115">
        <f>IF(ISERROR(K30),0,(K82/K$102+K133/K$153)*K30)</f>
        <v>6.92266300321899E-05</v>
      </c>
      <c r="L184" s="115">
        <f>IF(ISERROR(L30),0,(L82/L$102+L133/L$153)*L30)</f>
        <v>-1.2934011196890078E-05</v>
      </c>
      <c r="M184" s="115">
        <f>IF(ISERROR(M30),0,(M82/M$102+M133/M$153)*M30)</f>
        <v>-4.0088939599996205E-06</v>
      </c>
      <c r="N184" s="115">
        <f>IF(ISERROR(N30),0,(N82/N$102+N133/N$153)*N30)</f>
        <v>3.264871383241078E-06</v>
      </c>
      <c r="O184" s="115">
        <f>IF(ISERROR(O30),0,(O82/O$102+O133/O$153)*O30)</f>
        <v>6.741638366981556E-06</v>
      </c>
      <c r="P184" s="115">
        <f>IF(ISERROR(P30),0,(P82/P$102+P133/P$153)*P30)</f>
        <v>-1.7458248675910994E-05</v>
      </c>
    </row>
    <row r="185" spans="1:16" ht="12" thickBot="1">
      <c r="A185" s="77" t="s">
        <v>17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1:16" ht="12" thickTop="1">
      <c r="A186" s="80" t="s">
        <v>237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1:16" ht="11.25">
      <c r="A187" s="65" t="s">
        <v>236</v>
      </c>
      <c r="B187" s="110"/>
      <c r="C187" s="115">
        <f>IF(ISERROR(C33),0,(C85/C$102+C136/C$153)*C33)</f>
        <v>3.5431362271917814E-05</v>
      </c>
      <c r="D187" s="115">
        <f>IF(ISERROR(D33),0,(D85/D$102+D136/D$153)*D33)</f>
        <v>-8.787816061229712E-05</v>
      </c>
      <c r="E187" s="115">
        <f>IF(ISERROR(E33),0,(E85/E$102+E136/E$153)*E33)</f>
        <v>0.015762668606855615</v>
      </c>
      <c r="F187" s="115">
        <f>IF(ISERROR(F33),0,(F85/F$102+F136/F$153)*F33)</f>
        <v>0.02778691249415563</v>
      </c>
      <c r="G187" s="115">
        <f>IF(ISERROR(G33),0,(G85/G$102+G136/G$153)*G33)</f>
        <v>-0.006269354151099683</v>
      </c>
      <c r="H187" s="115">
        <f>IF(ISERROR(H33),0,(H85/H$102+H136/H$153)*H33)</f>
        <v>-0.00241998779249695</v>
      </c>
      <c r="I187" s="115">
        <f>IF(ISERROR(I33),0,(I85/I$102+I136/I$153)*I33)</f>
        <v>-0.014963210384457866</v>
      </c>
      <c r="J187" s="115">
        <f>IF(ISERROR(J33),0,(J85/J$102+J136/J$153)*J33)</f>
        <v>0.00039587046265351835</v>
      </c>
      <c r="K187" s="115">
        <f>IF(ISERROR(K33),0,(K85/K$102+K136/K$153)*K33)</f>
        <v>2.1719021498529206E-06</v>
      </c>
      <c r="L187" s="115">
        <f>IF(ISERROR(L33),0,(L85/L$102+L136/L$153)*L33)</f>
        <v>-0.0005385402507045774</v>
      </c>
      <c r="M187" s="115">
        <f>IF(ISERROR(M33),0,(M85/M$102+M136/M$153)*M33)</f>
        <v>0.0010839485367522658</v>
      </c>
      <c r="N187" s="115">
        <f>IF(ISERROR(N33),0,(N85/N$102+N136/N$153)*N33)</f>
        <v>-0.0011170641806055581</v>
      </c>
      <c r="O187" s="115">
        <f>IF(ISERROR(O33),0,(O85/O$102+O136/O$153)*O33)</f>
        <v>-0.000689057086746821</v>
      </c>
      <c r="P187" s="115">
        <f>IF(ISERROR(P33),0,(P85/P$102+P136/P$153)*P33)</f>
        <v>-6.228051613325031E-05</v>
      </c>
    </row>
    <row r="188" spans="1:16" ht="11.25">
      <c r="A188" s="65" t="s">
        <v>235</v>
      </c>
      <c r="B188" s="110"/>
      <c r="C188" s="115">
        <f>IF(ISERROR(C34),0,(C86/C$102+C137/C$153)*C34)</f>
        <v>0</v>
      </c>
      <c r="D188" s="115">
        <f>IF(ISERROR(D34),0,(D86/D$102+D137/D$153)*D34)</f>
        <v>0</v>
      </c>
      <c r="E188" s="115">
        <f>IF(ISERROR(E34),0,(E86/E$102+E137/E$153)*E34)</f>
        <v>0</v>
      </c>
      <c r="F188" s="115">
        <f>IF(ISERROR(F34),0,(F86/F$102+F137/F$153)*F34)</f>
        <v>0</v>
      </c>
      <c r="G188" s="115">
        <f>IF(ISERROR(G34),0,(G86/G$102+G137/G$153)*G34)</f>
        <v>0</v>
      </c>
      <c r="H188" s="115">
        <f>IF(ISERROR(H34),0,(H86/H$102+H137/H$153)*H34)</f>
        <v>0</v>
      </c>
      <c r="I188" s="115">
        <f>IF(ISERROR(I34),0,(I86/I$102+I137/I$153)*I34)</f>
        <v>0</v>
      </c>
      <c r="J188" s="115">
        <f>IF(ISERROR(J34),0,(J86/J$102+J137/J$153)*J34)</f>
        <v>0</v>
      </c>
      <c r="K188" s="115">
        <f>IF(ISERROR(K34),0,(K86/K$102+K137/K$153)*K34)</f>
        <v>0</v>
      </c>
      <c r="L188" s="115">
        <f>IF(ISERROR(L34),0,(L86/L$102+L137/L$153)*L34)</f>
        <v>0</v>
      </c>
      <c r="M188" s="115">
        <f>IF(ISERROR(M34),0,(M86/M$102+M137/M$153)*M34)</f>
        <v>0</v>
      </c>
      <c r="N188" s="115">
        <f>IF(ISERROR(N34),0,(N86/N$102+N137/N$153)*N34)</f>
        <v>0</v>
      </c>
      <c r="O188" s="115">
        <f>IF(ISERROR(O34),0,(O86/O$102+O137/O$153)*O34)</f>
        <v>0</v>
      </c>
      <c r="P188" s="115">
        <f>IF(ISERROR(P34),0,(P86/P$102+P137/P$153)*P34)</f>
        <v>0</v>
      </c>
    </row>
    <row r="189" spans="1:16" ht="11.25">
      <c r="A189" s="65" t="s">
        <v>234</v>
      </c>
      <c r="B189" s="110"/>
      <c r="C189" s="115">
        <f>IF(ISERROR(C35),0,(C87/C$102+C138/C$153)*C35)</f>
        <v>0.00040506822278482403</v>
      </c>
      <c r="D189" s="115">
        <f>IF(ISERROR(D35),0,(D87/D$102+D138/D$153)*D35)</f>
        <v>-0.0011313312853884476</v>
      </c>
      <c r="E189" s="115">
        <f>IF(ISERROR(E35),0,(E87/E$102+E138/E$153)*E35)</f>
        <v>0.01546247717986782</v>
      </c>
      <c r="F189" s="115">
        <f>IF(ISERROR(F35),0,(F87/F$102+F138/F$153)*F35)</f>
        <v>0.008540132468245823</v>
      </c>
      <c r="G189" s="115">
        <f>IF(ISERROR(G35),0,(G87/G$102+G138/G$153)*G35)</f>
        <v>-0.008803620530984704</v>
      </c>
      <c r="H189" s="115">
        <f>IF(ISERROR(H35),0,(H87/H$102+H138/H$153)*H35)</f>
        <v>0.0034773198448376235</v>
      </c>
      <c r="I189" s="115">
        <f>IF(ISERROR(I35),0,(I87/I$102+I138/I$153)*I35)</f>
        <v>0.0028404667116912695</v>
      </c>
      <c r="J189" s="115">
        <f>IF(ISERROR(J35),0,(J87/J$102+J138/J$153)*J35)</f>
        <v>0.0011016852223621639</v>
      </c>
      <c r="K189" s="115">
        <f>IF(ISERROR(K35),0,(K87/K$102+K138/K$153)*K35)</f>
        <v>-0.0012010115963109757</v>
      </c>
      <c r="L189" s="115">
        <f>IF(ISERROR(L35),0,(L87/L$102+L138/L$153)*L35)</f>
        <v>-0.0001634225981620356</v>
      </c>
      <c r="M189" s="115">
        <f>IF(ISERROR(M35),0,(M87/M$102+M138/M$153)*M35)</f>
        <v>-4.5124964934373564E-05</v>
      </c>
      <c r="N189" s="115">
        <f>IF(ISERROR(N35),0,(N87/N$102+N138/N$153)*N35)</f>
        <v>-0.0010492578027842929</v>
      </c>
      <c r="O189" s="115">
        <f>IF(ISERROR(O35),0,(O87/O$102+O138/O$153)*O35)</f>
        <v>0.00027908302344512004</v>
      </c>
      <c r="P189" s="115">
        <f>IF(ISERROR(P35),0,(P87/P$102+P138/P$153)*P35)</f>
        <v>0.0010131298009074324</v>
      </c>
    </row>
    <row r="190" spans="1:16" ht="11.25">
      <c r="A190" s="65" t="s">
        <v>190</v>
      </c>
      <c r="B190" s="110"/>
      <c r="C190" s="115">
        <f>IF(ISERROR(C36),0,(C88/C$102+C139/C$153)*C36)</f>
        <v>0.0005297613705060851</v>
      </c>
      <c r="D190" s="115">
        <f>IF(ISERROR(D36),0,(D88/D$102+D139/D$153)*D36)</f>
        <v>2.17085872993868E-06</v>
      </c>
      <c r="E190" s="115">
        <f>IF(ISERROR(E36),0,(E88/E$102+E139/E$153)*E36)</f>
        <v>9.223203335556169E-05</v>
      </c>
      <c r="F190" s="115">
        <f>IF(ISERROR(F36),0,(F88/F$102+F139/F$153)*F36)</f>
        <v>0.00020210826355073196</v>
      </c>
      <c r="G190" s="115">
        <f>IF(ISERROR(G36),0,(G88/G$102+G139/G$153)*G36)</f>
        <v>-0.00018973306968317994</v>
      </c>
      <c r="H190" s="115">
        <f>IF(ISERROR(H36),0,(H88/H$102+H139/H$153)*H36)</f>
        <v>0.0024869963156966754</v>
      </c>
      <c r="I190" s="115">
        <f>IF(ISERROR(I36),0,(I88/I$102+I139/I$153)*I36)</f>
        <v>-0.007031436966876655</v>
      </c>
      <c r="J190" s="115">
        <f>IF(ISERROR(J36),0,(J88/J$102+J139/J$153)*J36)</f>
        <v>0.0013895732213991302</v>
      </c>
      <c r="K190" s="115">
        <f>IF(ISERROR(K36),0,(K88/K$102+K139/K$153)*K36)</f>
        <v>2.900094521217795E-05</v>
      </c>
      <c r="L190" s="115">
        <f>IF(ISERROR(L36),0,(L88/L$102+L139/L$153)*L36)</f>
        <v>5.463880900687204E-06</v>
      </c>
      <c r="M190" s="115">
        <f>IF(ISERROR(M36),0,(M88/M$102+M139/M$153)*M36)</f>
        <v>-5.213728200354126E-06</v>
      </c>
      <c r="N190" s="115">
        <f>IF(ISERROR(N36),0,(N88/N$102+N139/N$153)*N36)</f>
        <v>7.693416834969804E-06</v>
      </c>
      <c r="O190" s="115">
        <f>IF(ISERROR(O36),0,(O88/O$102+O139/O$153)*O36)</f>
        <v>0.00010647298211390713</v>
      </c>
      <c r="P190" s="115">
        <f>IF(ISERROR(P36),0,(P88/P$102+P139/P$153)*P36)</f>
        <v>0</v>
      </c>
    </row>
    <row r="191" spans="1:16" ht="11.25">
      <c r="A191" s="65" t="s">
        <v>233</v>
      </c>
      <c r="B191" s="110"/>
      <c r="C191" s="115">
        <f>IF(ISERROR(C37),0,(C89/C$102+C140/C$153)*C37)</f>
        <v>-1.6691523329017163E-06</v>
      </c>
      <c r="D191" s="115">
        <f>IF(ISERROR(D37),0,(D89/D$102+D140/D$153)*D37)</f>
        <v>-1.7119921020452684E-06</v>
      </c>
      <c r="E191" s="115">
        <f>IF(ISERROR(E37),0,(E89/E$102+E140/E$153)*E37)</f>
        <v>1.4429206573343E-06</v>
      </c>
      <c r="F191" s="115">
        <f>IF(ISERROR(F37),0,(F89/F$102+F140/F$153)*F37)</f>
        <v>-7.662939681287081E-09</v>
      </c>
      <c r="G191" s="115">
        <f>IF(ISERROR(G37),0,(G89/G$102+G140/G$153)*G37)</f>
        <v>1.192988705416433E-05</v>
      </c>
      <c r="H191" s="115">
        <f>IF(ISERROR(H37),0,(H89/H$102+H140/H$153)*H37)</f>
        <v>0</v>
      </c>
      <c r="I191" s="115">
        <f>IF(ISERROR(I37),0,(I89/I$102+I140/I$153)*I37)</f>
        <v>0</v>
      </c>
      <c r="J191" s="115">
        <f>IF(ISERROR(J37),0,(J89/J$102+J140/J$153)*J37)</f>
        <v>0</v>
      </c>
      <c r="K191" s="115">
        <f>IF(ISERROR(K37),0,(K89/K$102+K140/K$153)*K37)</f>
        <v>0</v>
      </c>
      <c r="L191" s="115">
        <f>IF(ISERROR(L37),0,(L89/L$102+L140/L$153)*L37)</f>
        <v>0</v>
      </c>
      <c r="M191" s="115">
        <f>IF(ISERROR(M37),0,(M89/M$102+M140/M$153)*M37)</f>
        <v>0</v>
      </c>
      <c r="N191" s="115">
        <f>IF(ISERROR(N37),0,(N89/N$102+N140/N$153)*N37)</f>
        <v>0</v>
      </c>
      <c r="O191" s="115">
        <f>IF(ISERROR(O37),0,(O89/O$102+O140/O$153)*O37)</f>
        <v>0</v>
      </c>
      <c r="P191" s="115">
        <f>IF(ISERROR(P37),0,(P89/P$102+P140/P$153)*P37)</f>
        <v>0</v>
      </c>
    </row>
    <row r="192" spans="1:16" ht="11.25">
      <c r="A192" s="65" t="s">
        <v>232</v>
      </c>
      <c r="B192" s="110"/>
      <c r="C192" s="115">
        <f>IF(ISERROR(C38),0,(C90/C$102+C141/C$153)*C38)</f>
        <v>0.008028160373679224</v>
      </c>
      <c r="D192" s="115">
        <f>IF(ISERROR(D38),0,(D90/D$102+D141/D$153)*D38)</f>
        <v>0.01770448830443841</v>
      </c>
      <c r="E192" s="115">
        <f>IF(ISERROR(E38),0,(E90/E$102+E141/E$153)*E38)</f>
        <v>0.004791820657226558</v>
      </c>
      <c r="F192" s="115">
        <f>IF(ISERROR(F38),0,(F90/F$102+F141/F$153)*F38)</f>
        <v>0.009076315313268878</v>
      </c>
      <c r="G192" s="115">
        <f>IF(ISERROR(G38),0,(G90/G$102+G141/G$153)*G38)</f>
        <v>0.014272903848066083</v>
      </c>
      <c r="H192" s="115">
        <f>IF(ISERROR(H38),0,(H90/H$102+H141/H$153)*H38)</f>
        <v>-0.004762005979954451</v>
      </c>
      <c r="I192" s="115">
        <f>IF(ISERROR(I38),0,(I90/I$102+I141/I$153)*I38)</f>
        <v>0.009173347069105933</v>
      </c>
      <c r="J192" s="115">
        <f>IF(ISERROR(J38),0,(J90/J$102+J141/J$153)*J38)</f>
        <v>-0.005009807977974032</v>
      </c>
      <c r="K192" s="115">
        <f>IF(ISERROR(K38),0,(K90/K$102+K141/K$153)*K38)</f>
        <v>0.00207610364539562</v>
      </c>
      <c r="L192" s="115">
        <f>IF(ISERROR(L38),0,(L90/L$102+L141/L$153)*L38)</f>
        <v>0.0026631433997112686</v>
      </c>
      <c r="M192" s="115">
        <f>IF(ISERROR(M38),0,(M90/M$102+M141/M$153)*M38)</f>
        <v>0.0035899820177967843</v>
      </c>
      <c r="N192" s="115">
        <f>IF(ISERROR(N38),0,(N90/N$102+N141/N$153)*N38)</f>
        <v>-0.002484572205100209</v>
      </c>
      <c r="O192" s="115">
        <f>IF(ISERROR(O38),0,(O90/O$102+O141/O$153)*O38)</f>
        <v>0.00019549872322761826</v>
      </c>
      <c r="P192" s="115">
        <f>IF(ISERROR(P38),0,(P90/P$102+P141/P$153)*P38)</f>
        <v>-0.0023926098373337496</v>
      </c>
    </row>
    <row r="193" spans="1:16" ht="11.25">
      <c r="A193" s="65" t="s">
        <v>191</v>
      </c>
      <c r="B193" s="110"/>
      <c r="C193" s="115">
        <f>IF(ISERROR(C39),0,(C91/C$102+C142/C$153)*C39)</f>
        <v>-0.007238458175675375</v>
      </c>
      <c r="D193" s="115">
        <f>IF(ISERROR(D39),0,(D91/D$102+D142/D$153)*D39)</f>
        <v>0.005522888671964641</v>
      </c>
      <c r="E193" s="115">
        <f>IF(ISERROR(E39),0,(E91/E$102+E142/E$153)*E39)</f>
        <v>-0.007103689259496182</v>
      </c>
      <c r="F193" s="115">
        <f>IF(ISERROR(F39),0,(F91/F$102+F142/F$153)*F39)</f>
        <v>0.00430179945324595</v>
      </c>
      <c r="G193" s="115">
        <f>IF(ISERROR(G39),0,(G91/G$102+G142/G$153)*G39)</f>
        <v>0.035532930774507185</v>
      </c>
      <c r="H193" s="115">
        <f>IF(ISERROR(H39),0,(H91/H$102+H142/H$153)*H39)</f>
        <v>0.013223540120860699</v>
      </c>
      <c r="I193" s="115">
        <f>IF(ISERROR(I39),0,(I91/I$102+I142/I$153)*I39)</f>
        <v>-0.011725419138377914</v>
      </c>
      <c r="J193" s="115">
        <f>IF(ISERROR(J39),0,(J91/J$102+J142/J$153)*J39)</f>
        <v>-0.013079939935055126</v>
      </c>
      <c r="K193" s="115">
        <f>IF(ISERROR(K39),0,(K91/K$102+K142/K$153)*K39)</f>
        <v>-0.014889274750343762</v>
      </c>
      <c r="L193" s="115">
        <f>IF(ISERROR(L39),0,(L91/L$102+L142/L$153)*L39)</f>
        <v>-0.03901450987763702</v>
      </c>
      <c r="M193" s="115">
        <f>IF(ISERROR(M39),0,(M91/M$102+M142/M$153)*M39)</f>
        <v>0.006929238048151705</v>
      </c>
      <c r="N193" s="115">
        <f>IF(ISERROR(N39),0,(N91/N$102+N142/N$153)*N39)</f>
        <v>-0.055957546811205336</v>
      </c>
      <c r="O193" s="115">
        <f>IF(ISERROR(O39),0,(O91/O$102+O142/O$153)*O39)</f>
        <v>-0.03140580875849114</v>
      </c>
      <c r="P193" s="115">
        <f>IF(ISERROR(P39),0,(P91/P$102+P142/P$153)*P39)</f>
        <v>-0.044146985994349054</v>
      </c>
    </row>
    <row r="194" spans="1:16" ht="11.25">
      <c r="A194" s="65" t="s">
        <v>231</v>
      </c>
      <c r="B194" s="110"/>
      <c r="C194" s="115">
        <f>IF(ISERROR(C40),0,(C92/C$102+C143/C$153)*C40)</f>
        <v>0.001652985127063389</v>
      </c>
      <c r="D194" s="115">
        <f>IF(ISERROR(D40),0,(D92/D$102+D143/D$153)*D40)</f>
        <v>-0.027143332209761437</v>
      </c>
      <c r="E194" s="115">
        <f>IF(ISERROR(E40),0,(E92/E$102+E143/E$153)*E40)</f>
        <v>0.05301113770691453</v>
      </c>
      <c r="F194" s="115">
        <f>IF(ISERROR(F40),0,(F92/F$102+F143/F$153)*F40)</f>
        <v>0.1864202882215975</v>
      </c>
      <c r="G194" s="115">
        <f>IF(ISERROR(G40),0,(G92/G$102+G143/G$153)*G40)</f>
        <v>0.21283509441783038</v>
      </c>
      <c r="H194" s="115">
        <f>IF(ISERROR(H40),0,(H92/H$102+H143/H$153)*H40)</f>
        <v>-0.2726050959458754</v>
      </c>
      <c r="I194" s="115">
        <f>IF(ISERROR(I40),0,(I92/I$102+I143/I$153)*I40)</f>
        <v>-0.06291724020913951</v>
      </c>
      <c r="J194" s="115">
        <f>IF(ISERROR(J40),0,(J92/J$102+J143/J$153)*J40)</f>
        <v>-0.007761958507137346</v>
      </c>
      <c r="K194" s="115">
        <f>IF(ISERROR(K40),0,(K92/K$102+K143/K$153)*K40)</f>
        <v>0.16799707644851394</v>
      </c>
      <c r="L194" s="115">
        <f>IF(ISERROR(L40),0,(L92/L$102+L143/L$153)*L40)</f>
        <v>0.13399107350868353</v>
      </c>
      <c r="M194" s="115">
        <f>IF(ISERROR(M40),0,(M92/M$102+M143/M$153)*M40)</f>
        <v>-0.08571267232135968</v>
      </c>
      <c r="N194" s="115">
        <f>IF(ISERROR(N40),0,(N92/N$102+N143/N$153)*N40)</f>
        <v>9.573667143476786E-06</v>
      </c>
      <c r="O194" s="115">
        <f>IF(ISERROR(O40),0,(O92/O$102+O143/O$153)*O40)</f>
        <v>0.06344523388274541</v>
      </c>
      <c r="P194" s="115">
        <f>IF(ISERROR(P40),0,(P92/P$102+P143/P$153)*P40)</f>
        <v>0.0772922820343265</v>
      </c>
    </row>
    <row r="195" spans="1:16" ht="11.25">
      <c r="A195" s="65" t="s">
        <v>230</v>
      </c>
      <c r="B195" s="110"/>
      <c r="C195" s="115">
        <f>IF(ISERROR(C41),0,(C93/C$102+C144/C$153)*C41)</f>
        <v>0</v>
      </c>
      <c r="D195" s="115">
        <f>IF(ISERROR(D41),0,(D93/D$102+D144/D$153)*D41)</f>
        <v>0</v>
      </c>
      <c r="E195" s="115">
        <f>IF(ISERROR(E41),0,(E93/E$102+E144/E$153)*E41)</f>
        <v>0</v>
      </c>
      <c r="F195" s="115">
        <f>IF(ISERROR(F41),0,(F93/F$102+F144/F$153)*F41)</f>
        <v>0</v>
      </c>
      <c r="G195" s="115">
        <f>IF(ISERROR(G41),0,(G93/G$102+G144/G$153)*G41)</f>
        <v>-8.415662440199628E-05</v>
      </c>
      <c r="H195" s="115">
        <f>IF(ISERROR(H41),0,(H93/H$102+H144/H$153)*H41)</f>
        <v>-1.3409687527966355E-05</v>
      </c>
      <c r="I195" s="115">
        <f>IF(ISERROR(I41),0,(I93/I$102+I144/I$153)*I41)</f>
        <v>-9.533342479442403E-05</v>
      </c>
      <c r="J195" s="115">
        <f>IF(ISERROR(J41),0,(J93/J$102+J144/J$153)*J41)</f>
        <v>-8.266560926315662E-06</v>
      </c>
      <c r="K195" s="115">
        <f>IF(ISERROR(K41),0,(K93/K$102+K144/K$153)*K41)</f>
        <v>4.424661632714641E-05</v>
      </c>
      <c r="L195" s="115">
        <f>IF(ISERROR(L41),0,(L93/L$102+L144/L$153)*L41)</f>
        <v>9.754931000287547E-05</v>
      </c>
      <c r="M195" s="115">
        <f>IF(ISERROR(M41),0,(M93/M$102+M144/M$153)*M41)</f>
        <v>-0.0001220233536709092</v>
      </c>
      <c r="N195" s="115">
        <f>IF(ISERROR(N41),0,(N93/N$102+N144/N$153)*N41)</f>
        <v>-9.98467603534325E-05</v>
      </c>
      <c r="O195" s="115">
        <f>IF(ISERROR(O41),0,(O93/O$102+O144/O$153)*O41)</f>
        <v>0.00012555183676715283</v>
      </c>
      <c r="P195" s="115">
        <f>IF(ISERROR(P41),0,(P93/P$102+P144/P$153)*P41)</f>
        <v>0.00015599148878680966</v>
      </c>
    </row>
    <row r="196" spans="1:16" ht="11.25">
      <c r="A196" s="65" t="s">
        <v>229</v>
      </c>
      <c r="B196" s="110"/>
      <c r="C196" s="115">
        <f>IF(ISERROR(C42),0,(C94/C$102+C145/C$153)*C42)</f>
        <v>0</v>
      </c>
      <c r="D196" s="115">
        <f>IF(ISERROR(D42),0,(D94/D$102+D145/D$153)*D42)</f>
        <v>0</v>
      </c>
      <c r="E196" s="115">
        <f>IF(ISERROR(E42),0,(E94/E$102+E145/E$153)*E42)</f>
        <v>0</v>
      </c>
      <c r="F196" s="115">
        <f>IF(ISERROR(F42),0,(F94/F$102+F145/F$153)*F42)</f>
        <v>-2.1060716966138702E-05</v>
      </c>
      <c r="G196" s="115">
        <f>IF(ISERROR(G42),0,(G94/G$102+G145/G$153)*G42)</f>
        <v>0.00015472400965741573</v>
      </c>
      <c r="H196" s="115">
        <f>IF(ISERROR(H42),0,(H94/H$102+H145/H$153)*H42)</f>
        <v>0.00024333892978366698</v>
      </c>
      <c r="I196" s="115">
        <f>IF(ISERROR(I42),0,(I94/I$102+I145/I$153)*I42)</f>
        <v>-9.191261444478654E-05</v>
      </c>
      <c r="J196" s="115">
        <f>IF(ISERROR(J42),0,(J94/J$102+J145/J$153)*J42)</f>
        <v>-0.00018056114819097586</v>
      </c>
      <c r="K196" s="115">
        <f>IF(ISERROR(K42),0,(K94/K$102+K145/K$153)*K42)</f>
        <v>0.0005053264559123755</v>
      </c>
      <c r="L196" s="115">
        <f>IF(ISERROR(L42),0,(L94/L$102+L145/L$153)*L42)</f>
        <v>0.0003303341030593897</v>
      </c>
      <c r="M196" s="115">
        <f>IF(ISERROR(M42),0,(M94/M$102+M145/M$153)*M42)</f>
        <v>-0.00019482285830571184</v>
      </c>
      <c r="N196" s="115">
        <f>IF(ISERROR(N42),0,(N94/N$102+N145/N$153)*N42)</f>
        <v>0.00011349436071554123</v>
      </c>
      <c r="O196" s="115">
        <f>IF(ISERROR(O42),0,(O94/O$102+O145/O$153)*O42)</f>
        <v>-2.57540568920369E-05</v>
      </c>
      <c r="P196" s="115">
        <f>IF(ISERROR(P42),0,(P94/P$102+P145/P$153)*P42)</f>
        <v>-2.517855386849192E-05</v>
      </c>
    </row>
    <row r="197" spans="1:16" ht="11.25">
      <c r="A197" s="65" t="s">
        <v>228</v>
      </c>
      <c r="B197" s="110"/>
      <c r="C197" s="115">
        <f>IF(ISERROR(C43),0,(C95/C$102+C146/C$153)*C43)</f>
        <v>5.429182551807649E-05</v>
      </c>
      <c r="D197" s="115">
        <f>IF(ISERROR(D43),0,(D95/D$102+D146/D$153)*D43)</f>
        <v>2.6490259790871313E-05</v>
      </c>
      <c r="E197" s="115">
        <f>IF(ISERROR(E43),0,(E95/E$102+E146/E$153)*E43)</f>
        <v>2.7052385596928686E-05</v>
      </c>
      <c r="F197" s="115">
        <f>IF(ISERROR(F43),0,(F95/F$102+F146/F$153)*F43)</f>
        <v>1.803704334546305E-05</v>
      </c>
      <c r="G197" s="115">
        <f>IF(ISERROR(G43),0,(G95/G$102+G146/G$153)*G43)</f>
        <v>-8.134542203429339E-05</v>
      </c>
      <c r="H197" s="115">
        <f>IF(ISERROR(H43),0,(H95/H$102+H146/H$153)*H43)</f>
        <v>0.00015622191070671003</v>
      </c>
      <c r="I197" s="115">
        <f>IF(ISERROR(I43),0,(I95/I$102+I146/I$153)*I43)</f>
        <v>-9.035050736427128E-05</v>
      </c>
      <c r="J197" s="115">
        <f>IF(ISERROR(J43),0,(J95/J$102+J146/J$153)*J43)</f>
        <v>-1.186514658201291E-05</v>
      </c>
      <c r="K197" s="115">
        <f>IF(ISERROR(K43),0,(K95/K$102+K146/K$153)*K43)</f>
        <v>-6.299182940216604E-06</v>
      </c>
      <c r="L197" s="115">
        <f>IF(ISERROR(L43),0,(L95/L$102+L146/L$153)*L43)</f>
        <v>5.706562126639903E-05</v>
      </c>
      <c r="M197" s="115">
        <f>IF(ISERROR(M43),0,(M95/M$102+M146/M$153)*M43)</f>
        <v>-2.255767804647088E-05</v>
      </c>
      <c r="N197" s="115">
        <f>IF(ISERROR(N43),0,(N95/N$102+N146/N$153)*N43)</f>
        <v>3.387404422125029E-05</v>
      </c>
      <c r="O197" s="115">
        <f>IF(ISERROR(O43),0,(O95/O$102+O146/O$153)*O43)</f>
        <v>-3.0028449950605584E-05</v>
      </c>
      <c r="P197" s="115">
        <f>IF(ISERROR(P43),0,(P95/P$102+P146/P$153)*P43)</f>
        <v>-0.00014496335607726009</v>
      </c>
    </row>
    <row r="198" spans="1:16" ht="12" thickBot="1">
      <c r="A198" s="77" t="s">
        <v>227</v>
      </c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1:16" ht="12.75" thickBot="1" thickTop="1">
      <c r="A199" s="71" t="s">
        <v>226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1:16" ht="12" thickTop="1">
      <c r="A200" s="65" t="s">
        <v>225</v>
      </c>
      <c r="B200" s="110"/>
      <c r="C200" s="115">
        <f>IF(ISERROR(C46),0,(C98/C$102+C149/C$153)*C46)</f>
        <v>0</v>
      </c>
      <c r="D200" s="115">
        <f>IF(ISERROR(D46),0,(D98/D$102+D149/D$153)*D46)</f>
        <v>0</v>
      </c>
      <c r="E200" s="115">
        <f>IF(ISERROR(E46),0,(E98/E$102+E149/E$153)*E46)</f>
        <v>0</v>
      </c>
      <c r="F200" s="115">
        <f>IF(ISERROR(F46),0,(F98/F$102+F149/F$153)*F46)</f>
        <v>0</v>
      </c>
      <c r="G200" s="115">
        <f>IF(ISERROR(G46),0,(G98/G$102+G149/G$153)*G46)</f>
        <v>0</v>
      </c>
      <c r="H200" s="115">
        <f>IF(ISERROR(H46),0,(H98/H$102+H149/H$153)*H46)</f>
        <v>0</v>
      </c>
      <c r="I200" s="115">
        <f>IF(ISERROR(I46),0,(I98/I$102+I149/I$153)*I46)</f>
        <v>0</v>
      </c>
      <c r="J200" s="115">
        <f>IF(ISERROR(J46),0,(J98/J$102+J149/J$153)*J46)</f>
        <v>0</v>
      </c>
      <c r="K200" s="115">
        <f>IF(ISERROR(K46),0,(K98/K$102+K149/K$153)*K46)</f>
        <v>0</v>
      </c>
      <c r="L200" s="115">
        <f>IF(ISERROR(L46),0,(L98/L$102+L149/L$153)*L46)</f>
        <v>0</v>
      </c>
      <c r="M200" s="115">
        <f>IF(ISERROR(M46),0,(M98/M$102+M149/M$153)*M46)</f>
        <v>0</v>
      </c>
      <c r="N200" s="115">
        <f>IF(ISERROR(N46),0,(N98/N$102+N149/N$153)*N46)</f>
        <v>0</v>
      </c>
      <c r="O200" s="115">
        <f>IF(ISERROR(O46),0,(O98/O$102+O149/O$153)*O46)</f>
        <v>0</v>
      </c>
      <c r="P200" s="115">
        <f>IF(ISERROR(P46),0,(P98/P$102+P149/P$153)*P46)</f>
        <v>0</v>
      </c>
    </row>
    <row r="201" spans="1:16" ht="11.25">
      <c r="A201" s="65" t="s">
        <v>224</v>
      </c>
      <c r="B201" s="110"/>
      <c r="C201" s="115">
        <f>IF(ISERROR(C47),0,(C99/C$102+C150/C$153)*C47)</f>
        <v>0.04828705505568323</v>
      </c>
      <c r="D201" s="115">
        <f>IF(ISERROR(D47),0,(D99/D$102+D150/D$153)*D47)</f>
        <v>0.0068617792561820965</v>
      </c>
      <c r="E201" s="115">
        <f>IF(ISERROR(E47),0,(E99/E$102+E150/E$153)*E47)</f>
        <v>0.019036817492301322</v>
      </c>
      <c r="F201" s="115">
        <f>IF(ISERROR(F47),0,(F99/F$102+F150/F$153)*F47)</f>
        <v>0.002287688068638292</v>
      </c>
      <c r="G201" s="115">
        <f>IF(ISERROR(G47),0,(G99/G$102+G150/G$153)*G47)</f>
        <v>0.006004745135178818</v>
      </c>
      <c r="H201" s="115">
        <f>IF(ISERROR(H47),0,(H99/H$102+H150/H$153)*H47)</f>
        <v>9.245181431554622E-06</v>
      </c>
      <c r="I201" s="115">
        <f>IF(ISERROR(I47),0,(I99/I$102+I150/I$153)*I47)</f>
        <v>-0.01020481210496595</v>
      </c>
      <c r="J201" s="115">
        <f>IF(ISERROR(J47),0,(J99/J$102+J150/J$153)*J47)</f>
        <v>-0.014365652617875618</v>
      </c>
      <c r="K201" s="115">
        <f>IF(ISERROR(K47),0,(K99/K$102+K150/K$153)*K47)</f>
        <v>0.0008793236714470192</v>
      </c>
      <c r="L201" s="115">
        <f>IF(ISERROR(L47),0,(L99/L$102+L150/L$153)*L47)</f>
        <v>-0.0006914010004931859</v>
      </c>
      <c r="M201" s="115">
        <f>IF(ISERROR(M47),0,(M99/M$102+M150/M$153)*M47)</f>
        <v>0.005117270385180168</v>
      </c>
      <c r="N201" s="115">
        <f>IF(ISERROR(N47),0,(N99/N$102+N150/N$153)*N47)</f>
        <v>0.0012830009072663895</v>
      </c>
      <c r="O201" s="115">
        <f>IF(ISERROR(O47),0,(O99/O$102+O150/O$153)*O47)</f>
        <v>-0.00022669361079901944</v>
      </c>
      <c r="P201" s="115">
        <f>IF(ISERROR(P47),0,(P99/P$102+P150/P$153)*P47)</f>
        <v>-0.0006382641339037014</v>
      </c>
    </row>
    <row r="202" spans="1:16" ht="11.25">
      <c r="A202" s="65" t="s">
        <v>267</v>
      </c>
      <c r="B202" s="110"/>
      <c r="C202" s="115">
        <f>IF(ISERROR(C48),0,(C100/C$102+C151/C$153)*C48)</f>
        <v>0.02808279806862285</v>
      </c>
      <c r="D202" s="115">
        <f>IF(ISERROR(D48),0,(D100/D$102+D151/D$153)*D48)</f>
        <v>0.0013338421295557878</v>
      </c>
      <c r="E202" s="115">
        <f>IF(ISERROR(E48),0,(E100/E$102+E151/E$153)*E48)</f>
        <v>-0.00281346861794856</v>
      </c>
      <c r="F202" s="115">
        <f>IF(ISERROR(F48),0,(F100/F$102+F151/F$153)*F48)</f>
        <v>-0.0029035314213494705</v>
      </c>
      <c r="G202" s="115">
        <f>IF(ISERROR(G48),0,(G100/G$102+G151/G$153)*G48)</f>
        <v>0.00010111764623057508</v>
      </c>
      <c r="H202" s="115">
        <f>IF(ISERROR(H48),0,(H100/H$102+H151/H$153)*H48)</f>
        <v>-0.003716095572590543</v>
      </c>
      <c r="I202" s="115">
        <f>IF(ISERROR(I48),0,(I100/I$102+I151/I$153)*I48)</f>
        <v>0.020671388684802987</v>
      </c>
      <c r="J202" s="115">
        <f>IF(ISERROR(J48),0,(J100/J$102+J151/J$153)*J48)</f>
        <v>-0.001042986511351339</v>
      </c>
      <c r="K202" s="115">
        <f>IF(ISERROR(K48),0,(K100/K$102+K151/K$153)*K48)</f>
        <v>0.0013878874868285022</v>
      </c>
      <c r="L202" s="115">
        <f>IF(ISERROR(L48),0,(L100/L$102+L151/L$153)*L48)</f>
        <v>-0.0011851152779379854</v>
      </c>
      <c r="M202" s="115">
        <f>IF(ISERROR(M48),0,(M100/M$102+M151/M$153)*M48)</f>
        <v>0.006126980261691563</v>
      </c>
      <c r="N202" s="115">
        <f>IF(ISERROR(N48),0,(N100/N$102+N151/N$153)*N48)</f>
        <v>0.03372577938376952</v>
      </c>
      <c r="O202" s="115">
        <f>IF(ISERROR(O48),0,(O100/O$102+O151/O$153)*O48)</f>
        <v>-0.034587696756417916</v>
      </c>
      <c r="P202" s="115">
        <f>IF(ISERROR(P48),0,(P100/P$102+P151/P$153)*P48)</f>
        <v>-0.0011472039197606538</v>
      </c>
    </row>
    <row r="203" spans="1:16" ht="11.25">
      <c r="A203" s="65" t="s">
        <v>17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1:17" ht="11.25">
      <c r="A204" s="59" t="s">
        <v>271</v>
      </c>
      <c r="B204" s="109">
        <v>1</v>
      </c>
      <c r="C204" s="109">
        <f>EXP(SUM(C160:C203)/2)*B204</f>
        <v>1.0635353958272948</v>
      </c>
      <c r="D204" s="109">
        <f>EXP(SUM(D160:D203)/2)*C204</f>
        <v>1.0816527191252467</v>
      </c>
      <c r="E204" s="109">
        <f>EXP(SUM(E160:E203)/2)*D204</f>
        <v>1.166950005317315</v>
      </c>
      <c r="F204" s="109">
        <f>EXP(SUM(F160:F203)/2)*E204</f>
        <v>1.3202149586428737</v>
      </c>
      <c r="G204" s="109">
        <f>EXP(SUM(G160:G203)/2)*F204</f>
        <v>1.511750460498163</v>
      </c>
      <c r="H204" s="109">
        <f>EXP(SUM(H160:H203)/2)*G204</f>
        <v>1.324285686104572</v>
      </c>
      <c r="I204" s="109">
        <f>EXP(SUM(I160:I203)/2)*H204</f>
        <v>1.2669914078332907</v>
      </c>
      <c r="J204" s="109">
        <f>EXP(SUM(J160:J203)/2)*I204</f>
        <v>1.275576704671578</v>
      </c>
      <c r="K204" s="109">
        <f>EXP(SUM(K160:K203)/2)*J204</f>
        <v>1.357844315468247</v>
      </c>
      <c r="L204" s="109">
        <f>EXP(SUM(L160:L203)/2)*K204</f>
        <v>1.4250537397248648</v>
      </c>
      <c r="M204" s="109">
        <f>EXP(SUM(M160:M203)/2)*L204</f>
        <v>1.3782867136846282</v>
      </c>
      <c r="N204" s="109">
        <f>EXP(SUM(N160:N203)/2)*M204</f>
        <v>1.3629500701454416</v>
      </c>
      <c r="O204" s="109">
        <f>EXP(SUM(O160:O203)/2)*N204</f>
        <v>1.3628231050807607</v>
      </c>
      <c r="P204" s="109">
        <f>EXP(SUM(P160:P203)/2)*O204</f>
        <v>1.3842644761183136</v>
      </c>
      <c r="Q204" s="110"/>
    </row>
    <row r="206" spans="1:16" ht="11.25">
      <c r="A206" s="114" t="s">
        <v>212</v>
      </c>
      <c r="B206" s="113">
        <f>'FValue90-04'!B50</f>
        <v>285506.00758000056</v>
      </c>
      <c r="C206" s="113">
        <f>'FValue90-04'!C50</f>
        <v>263481.8437700019</v>
      </c>
      <c r="D206" s="113">
        <f>'FValue90-04'!D50</f>
        <v>198350.7580499999</v>
      </c>
      <c r="E206" s="113">
        <f>'FValue90-04'!E50</f>
        <v>209095.27239000006</v>
      </c>
      <c r="F206" s="113">
        <f>'FValue90-04'!F50</f>
        <v>232201.35016000125</v>
      </c>
      <c r="G206" s="113">
        <f>'FValue90-04'!G50</f>
        <v>349298.67</v>
      </c>
      <c r="H206" s="113">
        <f>'FValue90-04'!H50</f>
        <v>300366.414</v>
      </c>
      <c r="I206" s="113">
        <f>'FValue90-04'!I50</f>
        <v>325529.8070000001</v>
      </c>
      <c r="J206" s="113">
        <f>'FValue90-04'!J50</f>
        <v>409473.68871</v>
      </c>
      <c r="K206" s="113">
        <f>'FValue90-04'!K50</f>
        <v>544168.68806</v>
      </c>
      <c r="L206" s="113">
        <f>'FValue90-04'!L50</f>
        <v>584319.165</v>
      </c>
      <c r="M206" s="113">
        <f>'FValue90-04'!M50</f>
        <v>519026.99099999986</v>
      </c>
      <c r="N206" s="113">
        <f>'FValue90-04'!N50</f>
        <v>514124.8530000002</v>
      </c>
      <c r="O206" s="113">
        <f>'FValue90-04'!O50</f>
        <v>548054.5830000001</v>
      </c>
      <c r="P206" s="113">
        <f>'FValue90-04'!P50</f>
        <v>596031.79</v>
      </c>
    </row>
    <row r="207" spans="1:16" ht="11.25">
      <c r="A207" s="114" t="s">
        <v>270</v>
      </c>
      <c r="B207" s="113">
        <f>+B206/B204</f>
        <v>285506.00758000056</v>
      </c>
      <c r="C207" s="113">
        <f>+C206/C204</f>
        <v>247741.49013164404</v>
      </c>
      <c r="D207" s="113">
        <f>+D206/D204</f>
        <v>183377.4875640399</v>
      </c>
      <c r="E207" s="113">
        <f>+E206/E204</f>
        <v>179181.0029883356</v>
      </c>
      <c r="F207" s="113">
        <f>+F206/F204</f>
        <v>175881.471907192</v>
      </c>
      <c r="G207" s="113">
        <f>+G206/G204</f>
        <v>231055.77218405248</v>
      </c>
      <c r="H207" s="113">
        <f>+H206/H204</f>
        <v>226813.90968102755</v>
      </c>
      <c r="I207" s="113">
        <f>+I206/I204</f>
        <v>256931.34538038867</v>
      </c>
      <c r="J207" s="113">
        <f>+J206/J204</f>
        <v>321010.63558967</v>
      </c>
      <c r="K207" s="113">
        <f>+K206/K204</f>
        <v>400759.26368064195</v>
      </c>
      <c r="L207" s="113">
        <f>+L206/L204</f>
        <v>410033.0736389033</v>
      </c>
      <c r="M207" s="113">
        <f>+M206/M204</f>
        <v>376574.0363356363</v>
      </c>
      <c r="N207" s="113">
        <f>+N206/N204</f>
        <v>377214.7375473098</v>
      </c>
      <c r="O207" s="113">
        <f>+O206/O204</f>
        <v>402146.530211287</v>
      </c>
      <c r="P207" s="113">
        <f>+P206/P204</f>
        <v>430576.5265835349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3"/>
      <c r="B1" s="12" t="s">
        <v>34</v>
      </c>
      <c r="C1" s="12" t="s">
        <v>39</v>
      </c>
      <c r="D1" s="11" t="s">
        <v>33</v>
      </c>
      <c r="E1" s="12" t="s">
        <v>45</v>
      </c>
      <c r="F1" s="15" t="s">
        <v>36</v>
      </c>
    </row>
    <row r="2" spans="1:6" ht="12.75">
      <c r="A2" s="14">
        <v>1961</v>
      </c>
      <c r="B2">
        <v>512</v>
      </c>
      <c r="D2">
        <v>18.7</v>
      </c>
      <c r="E2" s="1">
        <f>+D2/D3*E3</f>
        <v>22.41712538226299</v>
      </c>
      <c r="F2" s="16">
        <f>+B2/E2*100</f>
        <v>2283.968132707629</v>
      </c>
    </row>
    <row r="3" spans="1:6" ht="12.75">
      <c r="A3" s="14">
        <v>1962</v>
      </c>
      <c r="B3">
        <v>544</v>
      </c>
      <c r="D3">
        <v>19</v>
      </c>
      <c r="E3" s="1">
        <f>+D3/D4*E4</f>
        <v>22.776758409785927</v>
      </c>
      <c r="F3" s="16">
        <f>+B3/E3*100</f>
        <v>2388.3995703544583</v>
      </c>
    </row>
    <row r="4" spans="1:6" ht="12.75">
      <c r="A4" s="14">
        <v>1963</v>
      </c>
      <c r="B4">
        <v>601</v>
      </c>
      <c r="D4">
        <v>19.4</v>
      </c>
      <c r="E4" s="1">
        <f>+D4/D5*E5</f>
        <v>23.25626911314984</v>
      </c>
      <c r="F4" s="16">
        <f>+B4/E4*100</f>
        <v>2584.2494214180524</v>
      </c>
    </row>
    <row r="5" spans="1:6" ht="12.75">
      <c r="A5" s="14">
        <v>1964</v>
      </c>
      <c r="B5">
        <v>668</v>
      </c>
      <c r="D5">
        <v>19.9</v>
      </c>
      <c r="E5" s="1">
        <f>+D5/D6*E6</f>
        <v>23.855657492354734</v>
      </c>
      <c r="F5" s="16">
        <f>+B5/E5*100</f>
        <v>2800.174341093222</v>
      </c>
    </row>
    <row r="6" spans="1:6" ht="12.75">
      <c r="A6" s="14">
        <v>1965</v>
      </c>
      <c r="B6">
        <v>729</v>
      </c>
      <c r="D6">
        <v>20.6</v>
      </c>
      <c r="E6" s="1">
        <f>+D6/D7*E7</f>
        <v>24.694801223241587</v>
      </c>
      <c r="F6" s="16">
        <f>+B6/E6*100</f>
        <v>2952.038339607688</v>
      </c>
    </row>
    <row r="7" spans="1:6" ht="12.75">
      <c r="A7" s="14">
        <v>1966</v>
      </c>
      <c r="B7">
        <v>829</v>
      </c>
      <c r="D7">
        <v>21.7</v>
      </c>
      <c r="E7" s="1">
        <f>+D7/D8*E8</f>
        <v>26.013455657492347</v>
      </c>
      <c r="F7" s="16">
        <f>+B7/E7*100</f>
        <v>3186.8122825166943</v>
      </c>
    </row>
    <row r="8" spans="1:6" ht="12.75">
      <c r="A8" s="14">
        <v>1967</v>
      </c>
      <c r="B8">
        <v>875</v>
      </c>
      <c r="D8">
        <v>22.6</v>
      </c>
      <c r="E8" s="1">
        <f>+D8/D9*E9</f>
        <v>27.092354740061158</v>
      </c>
      <c r="F8" s="16">
        <f>+B8/E8*100</f>
        <v>3229.6934260429844</v>
      </c>
    </row>
    <row r="9" spans="1:6" ht="12.75">
      <c r="A9" s="14">
        <v>1968</v>
      </c>
      <c r="B9">
        <v>990</v>
      </c>
      <c r="D9">
        <v>23.5</v>
      </c>
      <c r="E9" s="1">
        <f>+D9/D10*E10</f>
        <v>28.171253822629964</v>
      </c>
      <c r="F9" s="16">
        <f>+B9/E9*100</f>
        <v>3514.2205818497614</v>
      </c>
    </row>
    <row r="10" spans="1:6" ht="12.75">
      <c r="A10" s="14">
        <v>1969</v>
      </c>
      <c r="B10">
        <v>1082</v>
      </c>
      <c r="D10">
        <v>24.5</v>
      </c>
      <c r="E10" s="1">
        <f>+D10/D11*E11</f>
        <v>29.370030581039753</v>
      </c>
      <c r="F10" s="16">
        <f>+B10/E10*100</f>
        <v>3684.0274885464396</v>
      </c>
    </row>
    <row r="11" spans="1:6" ht="12.75">
      <c r="A11" s="14">
        <v>1970</v>
      </c>
      <c r="B11">
        <v>1204</v>
      </c>
      <c r="D11">
        <v>25.7</v>
      </c>
      <c r="E11" s="1">
        <f>+D11/D12*E12</f>
        <v>30.808562691131495</v>
      </c>
      <c r="F11" s="16">
        <f>+B11/E11*100</f>
        <v>3908.0044469149534</v>
      </c>
    </row>
    <row r="12" spans="1:6" ht="12.75">
      <c r="A12" s="14">
        <v>1971</v>
      </c>
      <c r="B12">
        <v>1306</v>
      </c>
      <c r="D12">
        <v>26.6</v>
      </c>
      <c r="E12" s="1">
        <f>+D12/D13*E13</f>
        <v>31.887461773700302</v>
      </c>
      <c r="F12" s="16">
        <f>+B12/E12*100</f>
        <v>4095.6536750038367</v>
      </c>
    </row>
    <row r="13" spans="1:6" ht="12.75">
      <c r="A13" s="14">
        <v>1972</v>
      </c>
      <c r="B13">
        <v>1369</v>
      </c>
      <c r="D13">
        <v>28.2</v>
      </c>
      <c r="E13" s="1">
        <f>+D13/D14*E14</f>
        <v>33.80550458715596</v>
      </c>
      <c r="F13" s="16">
        <f>+B13/E13*100</f>
        <v>4049.6363438992626</v>
      </c>
    </row>
    <row r="14" spans="1:6" ht="12.75">
      <c r="A14" s="14">
        <v>1973</v>
      </c>
      <c r="B14">
        <v>1609</v>
      </c>
      <c r="D14">
        <v>30.8</v>
      </c>
      <c r="E14" s="1">
        <f>+D14/D15*E15</f>
        <v>36.92232415902141</v>
      </c>
      <c r="F14" s="16">
        <f>+B14/E14*100</f>
        <v>4357.797177312484</v>
      </c>
    </row>
    <row r="15" spans="1:6" ht="12.75">
      <c r="A15" s="14">
        <v>1974</v>
      </c>
      <c r="B15">
        <v>1943</v>
      </c>
      <c r="D15">
        <v>35.4</v>
      </c>
      <c r="E15" s="1">
        <f>+D15/D16*E16</f>
        <v>42.43669724770642</v>
      </c>
      <c r="F15" s="16">
        <f>+B15/E15*100</f>
        <v>4578.58439986164</v>
      </c>
    </row>
    <row r="16" spans="1:6" ht="12.75">
      <c r="A16" s="14">
        <v>1975</v>
      </c>
      <c r="B16">
        <v>2228</v>
      </c>
      <c r="D16">
        <v>39</v>
      </c>
      <c r="E16" s="1">
        <f>+D16/D17*E17</f>
        <v>46.752293577981646</v>
      </c>
      <c r="F16" s="16">
        <f>+B16/E16*100</f>
        <v>4765.541601255887</v>
      </c>
    </row>
    <row r="17" spans="1:6" ht="12.75">
      <c r="A17" s="14">
        <v>1976</v>
      </c>
      <c r="B17">
        <v>2647</v>
      </c>
      <c r="D17">
        <v>42.6</v>
      </c>
      <c r="E17" s="1">
        <f>+D17/D18*E18</f>
        <v>51.06788990825687</v>
      </c>
      <c r="F17" s="16">
        <f>+B17/E17*100</f>
        <v>5183.296205806267</v>
      </c>
    </row>
    <row r="18" spans="1:6" ht="12.75">
      <c r="A18" s="14">
        <v>1977</v>
      </c>
      <c r="B18">
        <v>2997</v>
      </c>
      <c r="D18">
        <v>45.5</v>
      </c>
      <c r="E18" s="1">
        <f>+D18/D19*E19</f>
        <v>54.544342507645254</v>
      </c>
      <c r="F18" s="16">
        <f>+B18/E18*100</f>
        <v>5494.612020632429</v>
      </c>
    </row>
    <row r="19" spans="1:6" ht="12.75">
      <c r="A19" s="14">
        <v>1978</v>
      </c>
      <c r="B19">
        <v>3223</v>
      </c>
      <c r="D19">
        <v>48.5</v>
      </c>
      <c r="E19" s="1">
        <f>+D19/D20*E20</f>
        <v>58.14067278287461</v>
      </c>
      <c r="F19" s="16">
        <f>+B19/E19*100</f>
        <v>5543.451504313066</v>
      </c>
    </row>
    <row r="20" spans="1:6" ht="12.75">
      <c r="A20" s="14">
        <v>1979</v>
      </c>
      <c r="B20">
        <v>3907</v>
      </c>
      <c r="D20">
        <v>53.1</v>
      </c>
      <c r="E20" s="1">
        <f>+D20/D21*E21</f>
        <v>63.65504587155963</v>
      </c>
      <c r="F20" s="16">
        <f>+B20/E20*100</f>
        <v>6137.769514585496</v>
      </c>
    </row>
    <row r="21" spans="1:6" ht="12.75">
      <c r="A21" s="14">
        <v>1980</v>
      </c>
      <c r="B21">
        <v>4095</v>
      </c>
      <c r="D21">
        <v>58.9</v>
      </c>
      <c r="E21" s="1">
        <f>+D21/D22*E22</f>
        <v>70.60795107033638</v>
      </c>
      <c r="F21" s="16">
        <f>+B21/E21*100</f>
        <v>5799.630123696338</v>
      </c>
    </row>
    <row r="22" spans="1:6" ht="12.75">
      <c r="A22" s="14">
        <v>1981</v>
      </c>
      <c r="B22">
        <v>4900</v>
      </c>
      <c r="C22">
        <v>78.4</v>
      </c>
      <c r="D22">
        <v>65.4</v>
      </c>
      <c r="E22">
        <f>+C22</f>
        <v>78.4</v>
      </c>
      <c r="F22" s="16">
        <f>+B22/E22*100</f>
        <v>6249.999999999999</v>
      </c>
    </row>
    <row r="23" spans="1:6" ht="12.75">
      <c r="A23" s="14">
        <v>1982</v>
      </c>
      <c r="B23">
        <v>5318</v>
      </c>
      <c r="C23">
        <v>84.1</v>
      </c>
      <c r="D23">
        <v>71</v>
      </c>
      <c r="E23">
        <f aca="true" t="shared" si="0" ref="E23:E37">+C23</f>
        <v>84.1</v>
      </c>
      <c r="F23" s="16">
        <f>+B23/E23*100</f>
        <v>6323.424494649227</v>
      </c>
    </row>
    <row r="24" spans="1:6" ht="12.75">
      <c r="A24" s="14">
        <v>1983</v>
      </c>
      <c r="B24">
        <v>5767</v>
      </c>
      <c r="C24">
        <v>88</v>
      </c>
      <c r="D24">
        <v>74.8</v>
      </c>
      <c r="E24">
        <f t="shared" si="0"/>
        <v>88</v>
      </c>
      <c r="F24" s="16">
        <f>+B24/E24*100</f>
        <v>6553.409090909091</v>
      </c>
    </row>
    <row r="25" spans="1:6" ht="12.75">
      <c r="A25" s="14">
        <v>1984</v>
      </c>
      <c r="B25">
        <v>6309</v>
      </c>
      <c r="C25">
        <v>94.5</v>
      </c>
      <c r="D25">
        <v>77.3</v>
      </c>
      <c r="E25">
        <f t="shared" si="0"/>
        <v>94.5</v>
      </c>
      <c r="F25" s="16">
        <f>+B25/E25*100</f>
        <v>6676.190476190476</v>
      </c>
    </row>
    <row r="26" spans="1:6" ht="12.75">
      <c r="A26" s="14">
        <v>1985</v>
      </c>
      <c r="B26">
        <v>6485</v>
      </c>
      <c r="C26">
        <v>94.6</v>
      </c>
      <c r="D26">
        <v>79.2</v>
      </c>
      <c r="E26">
        <f t="shared" si="0"/>
        <v>94.6</v>
      </c>
      <c r="F26" s="16">
        <f>+B26/E26*100</f>
        <v>6855.179704016913</v>
      </c>
    </row>
    <row r="27" spans="1:6" ht="12.75">
      <c r="A27" s="14">
        <v>1986</v>
      </c>
      <c r="B27">
        <v>6938</v>
      </c>
      <c r="C27">
        <v>100</v>
      </c>
      <c r="D27">
        <v>81.4</v>
      </c>
      <c r="E27">
        <f t="shared" si="0"/>
        <v>100</v>
      </c>
      <c r="F27" s="16">
        <f>+B27/E27*100</f>
        <v>6938</v>
      </c>
    </row>
    <row r="28" spans="1:6" ht="12.75">
      <c r="A28" s="14">
        <v>1987</v>
      </c>
      <c r="B28">
        <v>7484</v>
      </c>
      <c r="C28">
        <v>104.4</v>
      </c>
      <c r="D28">
        <v>85.3</v>
      </c>
      <c r="E28">
        <f t="shared" si="0"/>
        <v>104.4</v>
      </c>
      <c r="F28" s="16">
        <f>+B28/E28*100</f>
        <v>7168.582375478927</v>
      </c>
    </row>
    <row r="29" spans="1:6" ht="12.75">
      <c r="A29" s="14">
        <v>1988</v>
      </c>
      <c r="B29">
        <v>8084</v>
      </c>
      <c r="C29">
        <v>107.9</v>
      </c>
      <c r="D29">
        <v>89.2</v>
      </c>
      <c r="E29">
        <f t="shared" si="0"/>
        <v>107.9</v>
      </c>
      <c r="F29" s="16">
        <f>+B29/E29*100</f>
        <v>7492.122335495828</v>
      </c>
    </row>
    <row r="30" spans="1:6" ht="12.75">
      <c r="A30" s="14">
        <v>1989</v>
      </c>
      <c r="B30">
        <v>8525</v>
      </c>
      <c r="C30">
        <v>107.3</v>
      </c>
      <c r="D30">
        <v>93.3</v>
      </c>
      <c r="E30">
        <f t="shared" si="0"/>
        <v>107.3</v>
      </c>
      <c r="F30" s="16">
        <f>+B30/E30*100</f>
        <v>7945.013979496738</v>
      </c>
    </row>
    <row r="31" spans="1:6" ht="12.75">
      <c r="A31" s="14">
        <v>1990</v>
      </c>
      <c r="B31">
        <v>8831</v>
      </c>
      <c r="C31">
        <v>112.5</v>
      </c>
      <c r="D31">
        <v>96.1</v>
      </c>
      <c r="E31">
        <f t="shared" si="0"/>
        <v>112.5</v>
      </c>
      <c r="F31" s="16">
        <f>+B31/E31*100</f>
        <v>7849.777777777778</v>
      </c>
    </row>
    <row r="32" spans="1:6" ht="12.75">
      <c r="A32" s="14">
        <v>1991</v>
      </c>
      <c r="B32">
        <v>9189</v>
      </c>
      <c r="C32">
        <v>118</v>
      </c>
      <c r="D32">
        <v>98.7</v>
      </c>
      <c r="E32">
        <f t="shared" si="0"/>
        <v>118</v>
      </c>
      <c r="F32" s="16">
        <f>+B32/E32*100</f>
        <v>7787.28813559322</v>
      </c>
    </row>
    <row r="33" spans="1:6" ht="12.75">
      <c r="A33" s="14">
        <v>1992</v>
      </c>
      <c r="B33">
        <v>9237</v>
      </c>
      <c r="C33">
        <v>118.1</v>
      </c>
      <c r="D33">
        <v>100</v>
      </c>
      <c r="E33">
        <f t="shared" si="0"/>
        <v>118.1</v>
      </c>
      <c r="F33" s="16">
        <f>+B33/E33*100</f>
        <v>7821.337849280272</v>
      </c>
    </row>
    <row r="34" spans="1:6" ht="12.75">
      <c r="A34" s="14">
        <v>1993</v>
      </c>
      <c r="B34">
        <v>9501</v>
      </c>
      <c r="C34">
        <v>119.5</v>
      </c>
      <c r="D34">
        <v>101.5</v>
      </c>
      <c r="E34">
        <f t="shared" si="0"/>
        <v>119.5</v>
      </c>
      <c r="F34" s="16">
        <f>+B34/E34*100</f>
        <v>7950.627615062761</v>
      </c>
    </row>
    <row r="35" spans="1:6" ht="12.75">
      <c r="A35" s="14">
        <v>1994</v>
      </c>
      <c r="B35">
        <v>9816</v>
      </c>
      <c r="C35">
        <v>120.9</v>
      </c>
      <c r="D35">
        <v>102.6</v>
      </c>
      <c r="E35">
        <f t="shared" si="0"/>
        <v>120.9</v>
      </c>
      <c r="F35" s="16">
        <f>+B35/E35*100</f>
        <v>8119.10669975186</v>
      </c>
    </row>
    <row r="36" spans="1:6" ht="12.75">
      <c r="A36" s="14">
        <v>1995</v>
      </c>
      <c r="B36">
        <v>10145</v>
      </c>
      <c r="C36">
        <v>125.1</v>
      </c>
      <c r="D36">
        <v>104.9</v>
      </c>
      <c r="E36">
        <f t="shared" si="0"/>
        <v>125.1</v>
      </c>
      <c r="F36" s="16">
        <f>+B36/E36*100</f>
        <v>8109.51239008793</v>
      </c>
    </row>
    <row r="37" spans="1:6" ht="12.75">
      <c r="A37" s="13">
        <v>1996</v>
      </c>
      <c r="B37" s="11">
        <v>10068</v>
      </c>
      <c r="C37" s="11">
        <v>125.3</v>
      </c>
      <c r="D37" s="11">
        <v>106.7</v>
      </c>
      <c r="E37" s="11">
        <f t="shared" si="0"/>
        <v>125.3</v>
      </c>
      <c r="F37" s="17">
        <f>+B37/E37*100</f>
        <v>8035.115722266561</v>
      </c>
    </row>
    <row r="39" spans="1:4" ht="12.75">
      <c r="A39" s="10" t="s">
        <v>37</v>
      </c>
      <c r="B39" s="10" t="s">
        <v>34</v>
      </c>
      <c r="D39" s="10" t="s">
        <v>42</v>
      </c>
    </row>
    <row r="40" spans="1:4" ht="12.75">
      <c r="A40" s="10" t="s">
        <v>38</v>
      </c>
      <c r="B40" s="10" t="s">
        <v>39</v>
      </c>
      <c r="D40" s="10" t="s">
        <v>43</v>
      </c>
    </row>
    <row r="41" spans="1:4" ht="12.75">
      <c r="A41" s="10" t="s">
        <v>40</v>
      </c>
      <c r="B41" s="10" t="s">
        <v>41</v>
      </c>
      <c r="D41" s="10" t="s">
        <v>44</v>
      </c>
    </row>
    <row r="42" spans="1:4" ht="12.75">
      <c r="A42" s="18" t="s">
        <v>46</v>
      </c>
      <c r="B42" s="18" t="s">
        <v>47</v>
      </c>
      <c r="D42" s="19" t="s">
        <v>48</v>
      </c>
    </row>
    <row r="43" ht="12.75">
      <c r="D43" s="19" t="s">
        <v>49</v>
      </c>
    </row>
    <row r="44" spans="1:4" ht="12.75">
      <c r="A44" s="10" t="s">
        <v>22</v>
      </c>
      <c r="B44" s="10" t="s">
        <v>36</v>
      </c>
      <c r="D44" s="19" t="s">
        <v>288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3"/>
      <c r="B1" s="11" t="s">
        <v>0</v>
      </c>
      <c r="C1" s="11" t="s">
        <v>1</v>
      </c>
      <c r="D1" s="11" t="s">
        <v>32</v>
      </c>
      <c r="E1" s="15" t="s">
        <v>50</v>
      </c>
    </row>
    <row r="2" spans="1:5" ht="12.75">
      <c r="A2" s="14">
        <v>1950</v>
      </c>
      <c r="B2">
        <v>91</v>
      </c>
      <c r="E2" s="14"/>
    </row>
    <row r="3" spans="1:5" ht="12.75">
      <c r="A3" s="14">
        <v>1951</v>
      </c>
      <c r="B3">
        <v>95</v>
      </c>
      <c r="E3" s="14"/>
    </row>
    <row r="4" spans="1:5" ht="12.75">
      <c r="A4" s="14">
        <v>1952</v>
      </c>
      <c r="B4">
        <v>95</v>
      </c>
      <c r="E4" s="14"/>
    </row>
    <row r="5" spans="1:5" ht="12.75">
      <c r="A5" s="14">
        <v>1953</v>
      </c>
      <c r="B5">
        <v>94</v>
      </c>
      <c r="E5" s="14"/>
    </row>
    <row r="6" spans="1:5" ht="12.75">
      <c r="A6" s="14">
        <v>1954</v>
      </c>
      <c r="B6">
        <v>98</v>
      </c>
      <c r="E6" s="14"/>
    </row>
    <row r="7" spans="1:5" ht="12.75">
      <c r="A7" s="14">
        <v>1955</v>
      </c>
      <c r="B7">
        <v>100</v>
      </c>
      <c r="E7" s="14"/>
    </row>
    <row r="8" spans="1:5" ht="12.75">
      <c r="A8" s="14">
        <v>1956</v>
      </c>
      <c r="B8">
        <v>101</v>
      </c>
      <c r="E8" s="14"/>
    </row>
    <row r="9" spans="1:5" ht="12.75">
      <c r="A9" s="14">
        <v>1957</v>
      </c>
      <c r="B9">
        <v>101</v>
      </c>
      <c r="E9" s="14"/>
    </row>
    <row r="10" spans="1:5" ht="12.75">
      <c r="A10" s="14">
        <v>1958</v>
      </c>
      <c r="B10">
        <v>88</v>
      </c>
      <c r="E10" s="14"/>
    </row>
    <row r="11" spans="1:5" ht="12.75">
      <c r="A11" s="14">
        <v>1959</v>
      </c>
      <c r="B11">
        <v>89</v>
      </c>
      <c r="E11" s="14"/>
    </row>
    <row r="12" spans="1:5" ht="12.75">
      <c r="A12" s="14">
        <v>1960</v>
      </c>
      <c r="B12">
        <v>91</v>
      </c>
      <c r="E12" s="14"/>
    </row>
    <row r="13" spans="1:5" ht="12.75">
      <c r="A13" s="14">
        <v>1961</v>
      </c>
      <c r="B13">
        <v>91</v>
      </c>
      <c r="D13">
        <f>'Employment Regression'!$B$17+'Employment Regression'!$B$18*B13</f>
        <v>89.57475380483437</v>
      </c>
      <c r="E13" s="20">
        <f>+D13</f>
        <v>89.57475380483437</v>
      </c>
    </row>
    <row r="14" spans="1:5" ht="12.75">
      <c r="A14" s="14">
        <v>1962</v>
      </c>
      <c r="B14">
        <v>97</v>
      </c>
      <c r="D14">
        <f>'Employment Regression'!$B$17+'Employment Regression'!$B$18*B14</f>
        <v>95.16651745747538</v>
      </c>
      <c r="E14" s="20">
        <f>+D14</f>
        <v>95.16651745747538</v>
      </c>
    </row>
    <row r="15" spans="1:5" ht="12.75">
      <c r="A15" s="14">
        <v>1963</v>
      </c>
      <c r="B15">
        <v>108</v>
      </c>
      <c r="D15">
        <f>'Employment Regression'!$B$17+'Employment Regression'!$B$18*B15</f>
        <v>105.41808415398388</v>
      </c>
      <c r="E15" s="20">
        <f>+D15</f>
        <v>105.41808415398388</v>
      </c>
    </row>
    <row r="16" spans="1:5" ht="12.75">
      <c r="A16" s="14">
        <v>1964</v>
      </c>
      <c r="B16">
        <v>112</v>
      </c>
      <c r="D16">
        <f>'Employment Regression'!$B$17+'Employment Regression'!$B$18*B16</f>
        <v>109.14592658907789</v>
      </c>
      <c r="E16" s="20">
        <f>+D16</f>
        <v>109.14592658907789</v>
      </c>
    </row>
    <row r="17" spans="1:5" ht="12.75">
      <c r="A17" s="14">
        <v>1965</v>
      </c>
      <c r="B17">
        <v>119</v>
      </c>
      <c r="D17">
        <f>'Employment Regression'!$B$17+'Employment Regression'!$B$18*B17</f>
        <v>115.6696508504924</v>
      </c>
      <c r="E17" s="20">
        <f>+D17</f>
        <v>115.6696508504924</v>
      </c>
    </row>
    <row r="18" spans="1:5" ht="12.75">
      <c r="A18" s="14">
        <v>1966</v>
      </c>
      <c r="B18">
        <v>127</v>
      </c>
      <c r="C18">
        <v>123</v>
      </c>
      <c r="D18">
        <f>'Employment Regression'!$B$17+'Employment Regression'!$B$18*B18</f>
        <v>123.12533572068041</v>
      </c>
      <c r="E18" s="20">
        <f>+C18</f>
        <v>123</v>
      </c>
    </row>
    <row r="19" spans="1:5" ht="12.75">
      <c r="A19" s="14">
        <v>1967</v>
      </c>
      <c r="B19">
        <v>131</v>
      </c>
      <c r="C19">
        <v>126</v>
      </c>
      <c r="D19">
        <f>'Employment Regression'!$B$17+'Employment Regression'!$B$18*B19</f>
        <v>126.8531781557744</v>
      </c>
      <c r="E19" s="20">
        <f aca="true" t="shared" si="0" ref="E19:E47">+C19</f>
        <v>126</v>
      </c>
    </row>
    <row r="20" spans="1:5" ht="12.75">
      <c r="A20" s="14">
        <v>1968</v>
      </c>
      <c r="B20">
        <v>130</v>
      </c>
      <c r="C20">
        <v>126</v>
      </c>
      <c r="D20">
        <f>'Employment Regression'!$B$17+'Employment Regression'!$B$18*B20</f>
        <v>125.92121754700091</v>
      </c>
      <c r="E20" s="20">
        <f t="shared" si="0"/>
        <v>126</v>
      </c>
    </row>
    <row r="21" spans="1:5" ht="12.75">
      <c r="A21" s="14">
        <v>1969</v>
      </c>
      <c r="B21">
        <v>131</v>
      </c>
      <c r="C21">
        <v>127</v>
      </c>
      <c r="D21">
        <f>'Employment Regression'!$B$17+'Employment Regression'!$B$18*B21</f>
        <v>126.8531781557744</v>
      </c>
      <c r="E21" s="20">
        <f t="shared" si="0"/>
        <v>127</v>
      </c>
    </row>
    <row r="22" spans="1:5" ht="12.75">
      <c r="A22" s="14">
        <v>1970</v>
      </c>
      <c r="B22">
        <v>133</v>
      </c>
      <c r="C22">
        <v>129</v>
      </c>
      <c r="D22">
        <f>'Employment Regression'!$B$17+'Employment Regression'!$B$18*B22</f>
        <v>128.7170993733214</v>
      </c>
      <c r="E22" s="20">
        <f t="shared" si="0"/>
        <v>129</v>
      </c>
    </row>
    <row r="23" spans="1:5" ht="12.75">
      <c r="A23" s="14">
        <v>1971</v>
      </c>
      <c r="B23">
        <v>139</v>
      </c>
      <c r="C23">
        <v>135</v>
      </c>
      <c r="D23">
        <f>'Employment Regression'!$B$17+'Employment Regression'!$B$18*B23</f>
        <v>134.3088630259624</v>
      </c>
      <c r="E23" s="20">
        <f t="shared" si="0"/>
        <v>135</v>
      </c>
    </row>
    <row r="24" spans="1:5" ht="12.75">
      <c r="A24" s="14">
        <v>1972</v>
      </c>
      <c r="B24">
        <v>145</v>
      </c>
      <c r="C24">
        <v>140</v>
      </c>
      <c r="D24">
        <f>'Employment Regression'!$B$17+'Employment Regression'!$B$18*B24</f>
        <v>139.90062667860343</v>
      </c>
      <c r="E24" s="20">
        <f t="shared" si="0"/>
        <v>140</v>
      </c>
    </row>
    <row r="25" spans="1:5" ht="12.75">
      <c r="A25" s="14">
        <v>1973</v>
      </c>
      <c r="B25">
        <v>157</v>
      </c>
      <c r="C25">
        <v>151</v>
      </c>
      <c r="D25">
        <f>'Employment Regression'!$B$17+'Employment Regression'!$B$18*B25</f>
        <v>151.08415398388541</v>
      </c>
      <c r="E25" s="20">
        <f t="shared" si="0"/>
        <v>151</v>
      </c>
    </row>
    <row r="26" spans="1:5" ht="12.75">
      <c r="A26" s="14">
        <v>1974</v>
      </c>
      <c r="B26">
        <v>155</v>
      </c>
      <c r="C26">
        <v>149</v>
      </c>
      <c r="D26">
        <f>'Employment Regression'!$B$17+'Employment Regression'!$B$18*B26</f>
        <v>149.22023276633843</v>
      </c>
      <c r="E26" s="20">
        <f t="shared" si="0"/>
        <v>149</v>
      </c>
    </row>
    <row r="27" spans="1:5" ht="12.75">
      <c r="A27" s="14">
        <v>1975</v>
      </c>
      <c r="B27">
        <v>158</v>
      </c>
      <c r="C27">
        <v>152</v>
      </c>
      <c r="D27">
        <f>'Employment Regression'!$B$17+'Employment Regression'!$B$18*B27</f>
        <v>152.01611459265894</v>
      </c>
      <c r="E27" s="20">
        <f t="shared" si="0"/>
        <v>152</v>
      </c>
    </row>
    <row r="28" spans="1:5" ht="12.75">
      <c r="A28" s="14">
        <v>1976</v>
      </c>
      <c r="C28">
        <v>157</v>
      </c>
      <c r="E28" s="20">
        <f t="shared" si="0"/>
        <v>157</v>
      </c>
    </row>
    <row r="29" spans="1:5" ht="12.75">
      <c r="A29" s="14">
        <v>1977</v>
      </c>
      <c r="C29">
        <v>159</v>
      </c>
      <c r="E29" s="20">
        <f t="shared" si="0"/>
        <v>159</v>
      </c>
    </row>
    <row r="30" spans="1:5" ht="12.75">
      <c r="A30" s="14">
        <v>1978</v>
      </c>
      <c r="C30">
        <v>162</v>
      </c>
      <c r="E30" s="20">
        <f t="shared" si="0"/>
        <v>162</v>
      </c>
    </row>
    <row r="31" spans="1:5" ht="12.75">
      <c r="A31" s="14">
        <v>1979</v>
      </c>
      <c r="C31">
        <v>170</v>
      </c>
      <c r="E31" s="20">
        <f t="shared" si="0"/>
        <v>170</v>
      </c>
    </row>
    <row r="32" spans="1:5" ht="12.75">
      <c r="A32" s="14">
        <v>1980</v>
      </c>
      <c r="C32">
        <v>178</v>
      </c>
      <c r="E32" s="20">
        <f t="shared" si="0"/>
        <v>178</v>
      </c>
    </row>
    <row r="33" spans="1:5" ht="12.75">
      <c r="A33" s="14">
        <v>1981</v>
      </c>
      <c r="C33">
        <v>179</v>
      </c>
      <c r="E33" s="20">
        <f t="shared" si="0"/>
        <v>179</v>
      </c>
    </row>
    <row r="34" spans="1:5" ht="12.75">
      <c r="A34" s="14">
        <v>1982</v>
      </c>
      <c r="C34">
        <v>173</v>
      </c>
      <c r="E34" s="20">
        <f t="shared" si="0"/>
        <v>173</v>
      </c>
    </row>
    <row r="35" spans="1:5" ht="12.75">
      <c r="A35" s="14">
        <v>1983</v>
      </c>
      <c r="C35">
        <v>172</v>
      </c>
      <c r="E35" s="20">
        <f t="shared" si="0"/>
        <v>172</v>
      </c>
    </row>
    <row r="36" spans="1:5" ht="12.75">
      <c r="A36" s="14">
        <v>1984</v>
      </c>
      <c r="C36">
        <v>174</v>
      </c>
      <c r="E36" s="20">
        <f t="shared" si="0"/>
        <v>174</v>
      </c>
    </row>
    <row r="37" spans="1:5" ht="12.75">
      <c r="A37" s="14">
        <v>1985</v>
      </c>
      <c r="C37">
        <v>174</v>
      </c>
      <c r="E37" s="20">
        <f t="shared" si="0"/>
        <v>174</v>
      </c>
    </row>
    <row r="38" spans="1:5" ht="12.75">
      <c r="A38" s="14">
        <v>1986</v>
      </c>
      <c r="C38">
        <v>179</v>
      </c>
      <c r="E38" s="20">
        <f t="shared" si="0"/>
        <v>179</v>
      </c>
    </row>
    <row r="39" spans="1:5" ht="12.75">
      <c r="A39" s="14">
        <v>1987</v>
      </c>
      <c r="C39">
        <v>183</v>
      </c>
      <c r="E39" s="20">
        <f t="shared" si="0"/>
        <v>183</v>
      </c>
    </row>
    <row r="40" spans="1:5" ht="12.75">
      <c r="A40" s="14">
        <v>1988</v>
      </c>
      <c r="C40">
        <v>193</v>
      </c>
      <c r="E40" s="20">
        <f t="shared" si="0"/>
        <v>193</v>
      </c>
    </row>
    <row r="41" spans="1:5" ht="12.75">
      <c r="A41" s="14">
        <v>1989</v>
      </c>
      <c r="C41">
        <v>201</v>
      </c>
      <c r="E41" s="20">
        <f t="shared" si="0"/>
        <v>201</v>
      </c>
    </row>
    <row r="42" spans="1:5" ht="12.75">
      <c r="A42" s="14">
        <v>1990</v>
      </c>
      <c r="C42">
        <v>201</v>
      </c>
      <c r="E42" s="20">
        <f t="shared" si="0"/>
        <v>201</v>
      </c>
    </row>
    <row r="43" spans="1:5" ht="12.75">
      <c r="A43" s="14">
        <v>1991</v>
      </c>
      <c r="C43">
        <v>197</v>
      </c>
      <c r="E43" s="20">
        <f t="shared" si="0"/>
        <v>197</v>
      </c>
    </row>
    <row r="44" spans="1:5" ht="12.75">
      <c r="A44" s="14">
        <v>1992</v>
      </c>
      <c r="C44">
        <v>188</v>
      </c>
      <c r="E44" s="20">
        <f t="shared" si="0"/>
        <v>188</v>
      </c>
    </row>
    <row r="45" spans="1:5" ht="12.75">
      <c r="A45" s="14">
        <v>1993</v>
      </c>
      <c r="C45">
        <v>186</v>
      </c>
      <c r="E45" s="20">
        <f t="shared" si="0"/>
        <v>186</v>
      </c>
    </row>
    <row r="46" spans="1:5" ht="12.75">
      <c r="A46" s="14">
        <v>1994</v>
      </c>
      <c r="C46">
        <v>196</v>
      </c>
      <c r="E46" s="20">
        <f t="shared" si="0"/>
        <v>196</v>
      </c>
    </row>
    <row r="47" spans="1:5" ht="12.75">
      <c r="A47" s="13">
        <v>1995</v>
      </c>
      <c r="B47" s="11"/>
      <c r="C47" s="11">
        <v>197</v>
      </c>
      <c r="D47" s="11"/>
      <c r="E47" s="21">
        <f t="shared" si="0"/>
        <v>197</v>
      </c>
    </row>
    <row r="48" ht="12.75">
      <c r="A48" s="22"/>
    </row>
    <row r="49" spans="1:3" ht="12.75">
      <c r="A49" s="10" t="s">
        <v>37</v>
      </c>
      <c r="B49" s="10" t="s">
        <v>0</v>
      </c>
      <c r="C49" s="10" t="s">
        <v>289</v>
      </c>
    </row>
    <row r="50" spans="1:3" ht="12.75">
      <c r="A50" s="10" t="s">
        <v>38</v>
      </c>
      <c r="B50" s="10" t="s">
        <v>1</v>
      </c>
      <c r="C50" s="10" t="s">
        <v>290</v>
      </c>
    </row>
    <row r="51" spans="1:3" ht="12.75">
      <c r="A51" t="s">
        <v>40</v>
      </c>
      <c r="B51" t="s">
        <v>32</v>
      </c>
      <c r="C51" s="23" t="s">
        <v>52</v>
      </c>
    </row>
    <row r="52" spans="1:3" ht="12.75">
      <c r="A52" s="10" t="s">
        <v>46</v>
      </c>
      <c r="B52" s="10" t="s">
        <v>50</v>
      </c>
      <c r="C52" s="19" t="s">
        <v>51</v>
      </c>
    </row>
    <row r="53" ht="12.75">
      <c r="C53" s="23" t="s">
        <v>291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3.5" thickBot="1"/>
    <row r="3" spans="1:2" ht="12.75">
      <c r="A3" s="8" t="s">
        <v>8</v>
      </c>
      <c r="B3" s="8"/>
    </row>
    <row r="4" spans="1:2" ht="12.75">
      <c r="A4" s="5" t="s">
        <v>9</v>
      </c>
      <c r="B4" s="5">
        <v>0.9994014992099398</v>
      </c>
    </row>
    <row r="5" spans="1:2" ht="12.75">
      <c r="A5" s="5" t="s">
        <v>10</v>
      </c>
      <c r="B5" s="5">
        <v>0.9988033566230754</v>
      </c>
    </row>
    <row r="6" spans="1:2" ht="12.75">
      <c r="A6" s="5" t="s">
        <v>11</v>
      </c>
      <c r="B6" s="5">
        <v>0.9986537762009599</v>
      </c>
    </row>
    <row r="7" spans="1:2" ht="12.75">
      <c r="A7" s="5" t="s">
        <v>12</v>
      </c>
      <c r="B7" s="5">
        <v>0.41755351754943393</v>
      </c>
    </row>
    <row r="8" spans="1:2" ht="13.5" thickBot="1">
      <c r="A8" s="6" t="s">
        <v>13</v>
      </c>
      <c r="B8" s="6">
        <v>10</v>
      </c>
    </row>
    <row r="10" ht="13.5" thickBot="1">
      <c r="A10" t="s">
        <v>14</v>
      </c>
    </row>
    <row r="11" spans="1:6" ht="12.75">
      <c r="A11" s="7"/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</row>
    <row r="12" spans="1:6" ht="12.75">
      <c r="A12" s="5" t="s">
        <v>15</v>
      </c>
      <c r="B12" s="5">
        <v>1</v>
      </c>
      <c r="C12" s="5">
        <v>1164.2051924798566</v>
      </c>
      <c r="D12" s="5">
        <v>1164.2051924798566</v>
      </c>
      <c r="E12" s="5">
        <v>6677.366880616162</v>
      </c>
      <c r="F12" s="5">
        <v>5.609511265518602E-13</v>
      </c>
    </row>
    <row r="13" spans="1:6" ht="12.75">
      <c r="A13" s="5" t="s">
        <v>16</v>
      </c>
      <c r="B13" s="5">
        <v>8</v>
      </c>
      <c r="C13" s="5">
        <v>1.3948075201432433</v>
      </c>
      <c r="D13" s="5">
        <v>0.1743509400179054</v>
      </c>
      <c r="E13" s="5"/>
      <c r="F13" s="5"/>
    </row>
    <row r="14" spans="1:6" ht="13.5" thickBot="1">
      <c r="A14" s="6" t="s">
        <v>17</v>
      </c>
      <c r="B14" s="6">
        <v>9</v>
      </c>
      <c r="C14" s="6">
        <v>1165.6</v>
      </c>
      <c r="D14" s="6"/>
      <c r="E14" s="6"/>
      <c r="F14" s="6"/>
    </row>
    <row r="15" ht="13.5" thickBot="1"/>
    <row r="16" spans="1:9" ht="12.75">
      <c r="A16" s="7"/>
      <c r="B16" s="7" t="s">
        <v>24</v>
      </c>
      <c r="C16" s="7" t="s">
        <v>12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29</v>
      </c>
      <c r="I16" s="7" t="s">
        <v>30</v>
      </c>
    </row>
    <row r="17" spans="1:9" ht="12.75">
      <c r="A17" s="5" t="s">
        <v>18</v>
      </c>
      <c r="B17" s="5">
        <v>4.766338406445811</v>
      </c>
      <c r="C17" s="5">
        <v>1.6089689468037733</v>
      </c>
      <c r="D17" s="5">
        <v>2.96235574708522</v>
      </c>
      <c r="E17" s="5">
        <v>0.018081020290664735</v>
      </c>
      <c r="F17" s="5">
        <v>1.0560493647663827</v>
      </c>
      <c r="G17" s="5">
        <v>8.47662744812524</v>
      </c>
      <c r="H17" s="5">
        <v>1.0560493647663827</v>
      </c>
      <c r="I17" s="5">
        <v>8.47662744812524</v>
      </c>
    </row>
    <row r="18" spans="1:9" ht="13.5" thickBot="1">
      <c r="A18" s="6" t="s">
        <v>31</v>
      </c>
      <c r="B18" s="6">
        <v>0.9319606087735007</v>
      </c>
      <c r="C18" s="6">
        <v>0.011404990740911962</v>
      </c>
      <c r="D18" s="6">
        <v>81.71515698214233</v>
      </c>
      <c r="E18" s="6">
        <v>5.609511265518597E-13</v>
      </c>
      <c r="F18" s="6">
        <v>0.9056606529847195</v>
      </c>
      <c r="G18" s="6">
        <v>0.9582605645622819</v>
      </c>
      <c r="H18" s="6">
        <v>0.9056606529847195</v>
      </c>
      <c r="I18" s="6">
        <v>0.9582605645622819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3"/>
      <c r="B1" s="11" t="s">
        <v>3</v>
      </c>
      <c r="C1" s="11" t="s">
        <v>4</v>
      </c>
      <c r="D1" s="11" t="s">
        <v>5</v>
      </c>
      <c r="E1" s="11" t="s">
        <v>6</v>
      </c>
    </row>
    <row r="2" spans="1:5" ht="12.75">
      <c r="A2" s="14">
        <v>1961</v>
      </c>
      <c r="B2">
        <v>8315.2</v>
      </c>
      <c r="C2">
        <v>3141.5</v>
      </c>
      <c r="D2">
        <v>4973.5</v>
      </c>
      <c r="E2" s="14">
        <v>6413.6</v>
      </c>
    </row>
    <row r="3" spans="1:5" ht="12.75">
      <c r="A3" s="14">
        <v>1962</v>
      </c>
      <c r="B3">
        <v>9047.7</v>
      </c>
      <c r="C3">
        <v>3646.4</v>
      </c>
      <c r="D3">
        <v>5582.6</v>
      </c>
      <c r="E3" s="14">
        <v>7086.6</v>
      </c>
    </row>
    <row r="4" spans="1:5" ht="12.75">
      <c r="A4" s="14">
        <v>1963</v>
      </c>
      <c r="B4">
        <v>9612.3</v>
      </c>
      <c r="C4">
        <v>3926.3</v>
      </c>
      <c r="D4">
        <v>5998</v>
      </c>
      <c r="E4" s="14">
        <v>7581.2</v>
      </c>
    </row>
    <row r="5" spans="1:5" ht="12.75">
      <c r="A5" s="14">
        <v>1964</v>
      </c>
      <c r="B5">
        <v>10162.3</v>
      </c>
      <c r="C5">
        <v>4154.1</v>
      </c>
      <c r="D5">
        <v>6376.2</v>
      </c>
      <c r="E5" s="14">
        <v>8050.2</v>
      </c>
    </row>
    <row r="6" spans="1:5" ht="12.75">
      <c r="A6" s="14">
        <v>1965</v>
      </c>
      <c r="B6">
        <v>10655.1</v>
      </c>
      <c r="C6">
        <v>4301.3</v>
      </c>
      <c r="D6">
        <v>6677.6</v>
      </c>
      <c r="E6" s="14">
        <v>8450</v>
      </c>
    </row>
    <row r="7" spans="1:5" ht="12.75">
      <c r="A7" s="14">
        <v>1966</v>
      </c>
      <c r="B7">
        <v>11471.3</v>
      </c>
      <c r="C7">
        <v>4738.4</v>
      </c>
      <c r="D7">
        <v>7277.9</v>
      </c>
      <c r="E7" s="14">
        <v>9158.2</v>
      </c>
    </row>
    <row r="8" spans="1:5" ht="12.75">
      <c r="A8" s="14">
        <v>1967</v>
      </c>
      <c r="B8">
        <v>12327.7</v>
      </c>
      <c r="C8">
        <v>5165.1</v>
      </c>
      <c r="D8">
        <v>7886.4</v>
      </c>
      <c r="E8" s="14">
        <v>9886.9</v>
      </c>
    </row>
    <row r="9" spans="1:5" ht="12.75">
      <c r="A9" s="14">
        <v>1968</v>
      </c>
      <c r="B9">
        <v>13151.4</v>
      </c>
      <c r="C9">
        <v>5524.4</v>
      </c>
      <c r="D9">
        <v>8434</v>
      </c>
      <c r="E9" s="14">
        <v>10563.1</v>
      </c>
    </row>
    <row r="10" spans="1:5" ht="12.75">
      <c r="A10" s="14">
        <v>1969</v>
      </c>
      <c r="B10">
        <v>13902.6</v>
      </c>
      <c r="C10">
        <v>5808.3</v>
      </c>
      <c r="D10">
        <v>8892.5</v>
      </c>
      <c r="E10" s="14">
        <v>11151.4</v>
      </c>
    </row>
    <row r="11" spans="1:5" ht="12.75">
      <c r="A11" s="14">
        <v>1970</v>
      </c>
      <c r="B11">
        <v>14949.9</v>
      </c>
      <c r="C11">
        <v>6366.6</v>
      </c>
      <c r="D11">
        <v>9627.7</v>
      </c>
      <c r="E11" s="14">
        <v>12020.9</v>
      </c>
    </row>
    <row r="12" spans="1:5" ht="12.75">
      <c r="A12" s="14">
        <v>1971</v>
      </c>
      <c r="B12">
        <v>16394.5</v>
      </c>
      <c r="C12">
        <v>7248.6</v>
      </c>
      <c r="D12">
        <v>10725.6</v>
      </c>
      <c r="E12" s="14">
        <v>13270.4</v>
      </c>
    </row>
    <row r="13" spans="1:5" ht="12.75">
      <c r="A13" s="14">
        <v>1972</v>
      </c>
      <c r="B13">
        <v>17494</v>
      </c>
      <c r="C13">
        <v>7734</v>
      </c>
      <c r="D13">
        <v>11453.7</v>
      </c>
      <c r="E13" s="14">
        <v>14162.8</v>
      </c>
    </row>
    <row r="14" spans="1:5" ht="12.75">
      <c r="A14" s="14">
        <v>1973</v>
      </c>
      <c r="B14">
        <v>18416.5</v>
      </c>
      <c r="C14">
        <v>8018.9</v>
      </c>
      <c r="D14">
        <v>11992.2</v>
      </c>
      <c r="E14" s="14">
        <v>14871.7</v>
      </c>
    </row>
    <row r="15" spans="1:5" ht="12.75">
      <c r="A15" s="14">
        <v>1974</v>
      </c>
      <c r="B15">
        <v>19157.7</v>
      </c>
      <c r="C15">
        <v>8125.9</v>
      </c>
      <c r="D15">
        <v>12349.2</v>
      </c>
      <c r="E15" s="14">
        <v>15401.1</v>
      </c>
    </row>
    <row r="16" spans="1:5" ht="12.75">
      <c r="A16" s="14">
        <v>1975</v>
      </c>
      <c r="B16">
        <v>19770.9</v>
      </c>
      <c r="C16">
        <v>8135.7</v>
      </c>
      <c r="D16">
        <v>12589.4</v>
      </c>
      <c r="E16" s="14">
        <v>15810.1</v>
      </c>
    </row>
    <row r="17" spans="1:5" ht="12.75">
      <c r="A17" s="14">
        <v>1976</v>
      </c>
      <c r="B17">
        <v>20351.6</v>
      </c>
      <c r="C17">
        <v>8150</v>
      </c>
      <c r="D17">
        <v>12811.9</v>
      </c>
      <c r="E17" s="14">
        <v>16196.3</v>
      </c>
    </row>
    <row r="18" spans="1:5" ht="12.75">
      <c r="A18" s="14">
        <v>1977</v>
      </c>
      <c r="B18">
        <v>20762.1</v>
      </c>
      <c r="C18">
        <v>8034.7</v>
      </c>
      <c r="D18">
        <v>12880.2</v>
      </c>
      <c r="E18" s="14">
        <v>16420.9</v>
      </c>
    </row>
    <row r="19" spans="1:5" ht="12.75">
      <c r="A19" s="14">
        <v>1978</v>
      </c>
      <c r="B19">
        <v>21213.3</v>
      </c>
      <c r="C19">
        <v>7992.1</v>
      </c>
      <c r="D19">
        <v>13002</v>
      </c>
      <c r="E19" s="14">
        <v>16692</v>
      </c>
    </row>
    <row r="20" spans="1:5" ht="12.75">
      <c r="A20" s="14">
        <v>1979</v>
      </c>
      <c r="B20">
        <v>21896.2</v>
      </c>
      <c r="C20">
        <v>8179.3</v>
      </c>
      <c r="D20">
        <v>13356.1</v>
      </c>
      <c r="E20" s="14">
        <v>17196.2</v>
      </c>
    </row>
    <row r="21" spans="1:5" ht="12.75">
      <c r="A21" s="14">
        <v>1980</v>
      </c>
      <c r="B21">
        <v>22441.3</v>
      </c>
      <c r="C21">
        <v>8212.4</v>
      </c>
      <c r="D21">
        <v>13566.3</v>
      </c>
      <c r="E21" s="14">
        <v>17560.2</v>
      </c>
    </row>
    <row r="22" spans="1:5" ht="12.75">
      <c r="A22" s="14">
        <v>1981</v>
      </c>
      <c r="B22">
        <v>23111.3</v>
      </c>
      <c r="C22">
        <v>8353.8</v>
      </c>
      <c r="D22">
        <v>13892.4</v>
      </c>
      <c r="E22" s="14">
        <v>18045.5</v>
      </c>
    </row>
    <row r="23" spans="1:5" ht="12.75">
      <c r="A23" s="14">
        <v>1982</v>
      </c>
      <c r="B23">
        <v>24016.9</v>
      </c>
      <c r="C23">
        <v>8687.3</v>
      </c>
      <c r="D23">
        <v>14433</v>
      </c>
      <c r="E23" s="14">
        <v>18757.4</v>
      </c>
    </row>
    <row r="24" spans="1:5" ht="12.75">
      <c r="A24" s="14">
        <v>1983</v>
      </c>
      <c r="B24">
        <v>25022.2</v>
      </c>
      <c r="C24">
        <v>9061.9</v>
      </c>
      <c r="D24">
        <v>15041.2</v>
      </c>
      <c r="E24" s="14">
        <v>19554.1</v>
      </c>
    </row>
    <row r="25" spans="1:5" ht="12.75">
      <c r="A25" s="14">
        <v>1984</v>
      </c>
      <c r="B25" s="1">
        <v>26122.8</v>
      </c>
      <c r="C25" s="1">
        <v>9463.4</v>
      </c>
      <c r="D25" s="1">
        <v>15704.2</v>
      </c>
      <c r="E25" s="16">
        <v>20426.7</v>
      </c>
    </row>
    <row r="26" spans="1:5" ht="12.75">
      <c r="A26" s="14">
        <v>1985</v>
      </c>
      <c r="B26">
        <v>27134.8</v>
      </c>
      <c r="C26">
        <v>9696.6</v>
      </c>
      <c r="D26">
        <v>16230.9</v>
      </c>
      <c r="E26" s="14">
        <v>21187.3</v>
      </c>
    </row>
    <row r="27" spans="1:5" ht="12.75">
      <c r="A27" s="14">
        <v>1986</v>
      </c>
      <c r="B27">
        <v>28168.7</v>
      </c>
      <c r="C27">
        <v>9891.4</v>
      </c>
      <c r="D27">
        <v>16735.6</v>
      </c>
      <c r="E27" s="14">
        <v>21944.5</v>
      </c>
    </row>
    <row r="28" spans="1:5" ht="12.75">
      <c r="A28" s="14">
        <v>1987</v>
      </c>
      <c r="B28">
        <v>28942.9</v>
      </c>
      <c r="C28">
        <v>9803.1</v>
      </c>
      <c r="D28">
        <v>16944.8</v>
      </c>
      <c r="E28" s="14">
        <v>22414.1</v>
      </c>
    </row>
    <row r="29" spans="1:5" ht="12.75">
      <c r="A29" s="14">
        <v>1988</v>
      </c>
      <c r="B29">
        <v>29696</v>
      </c>
      <c r="C29">
        <v>9711.7</v>
      </c>
      <c r="D29">
        <v>17110</v>
      </c>
      <c r="E29" s="14">
        <v>22835</v>
      </c>
    </row>
    <row r="30" spans="1:5" ht="12.75">
      <c r="A30" s="14">
        <v>1989</v>
      </c>
      <c r="B30">
        <v>30434.4</v>
      </c>
      <c r="C30">
        <v>9638.3</v>
      </c>
      <c r="D30">
        <v>17246.3</v>
      </c>
      <c r="E30" s="14">
        <v>23214</v>
      </c>
    </row>
    <row r="31" spans="1:5" ht="12.75">
      <c r="A31" s="14">
        <v>1990</v>
      </c>
      <c r="B31">
        <v>31038.5</v>
      </c>
      <c r="C31">
        <v>9483</v>
      </c>
      <c r="D31">
        <v>17251.8</v>
      </c>
      <c r="E31" s="14">
        <v>23441.6</v>
      </c>
    </row>
    <row r="32" spans="1:5" ht="12.75">
      <c r="A32" s="14">
        <v>1991</v>
      </c>
      <c r="B32">
        <v>2815.7</v>
      </c>
      <c r="C32">
        <v>9465.6</v>
      </c>
      <c r="D32">
        <v>17353.7</v>
      </c>
      <c r="E32" s="14">
        <v>23742.3</v>
      </c>
    </row>
    <row r="33" spans="1:5" ht="12.75">
      <c r="A33" s="14">
        <v>1992</v>
      </c>
      <c r="B33">
        <v>32407.2</v>
      </c>
      <c r="C33">
        <v>9486.4</v>
      </c>
      <c r="D33">
        <v>17484.2</v>
      </c>
      <c r="E33" s="14">
        <v>24056.3</v>
      </c>
    </row>
    <row r="34" spans="1:5" ht="12.75">
      <c r="A34" s="14">
        <v>1993</v>
      </c>
      <c r="B34">
        <v>33281.9</v>
      </c>
      <c r="C34">
        <v>9682.8</v>
      </c>
      <c r="D34">
        <v>17799.8</v>
      </c>
      <c r="E34" s="14">
        <v>24545.6</v>
      </c>
    </row>
    <row r="35" spans="1:5" ht="12.75">
      <c r="A35" s="13">
        <v>1994</v>
      </c>
      <c r="B35" s="11">
        <v>34500.5</v>
      </c>
      <c r="C35" s="11">
        <v>10164.6</v>
      </c>
      <c r="D35" s="11">
        <v>18435.9</v>
      </c>
      <c r="E35" s="11">
        <v>25358.2</v>
      </c>
    </row>
    <row r="37" spans="1:3" ht="12.75">
      <c r="A37" s="10" t="s">
        <v>37</v>
      </c>
      <c r="B37" s="10" t="s">
        <v>53</v>
      </c>
      <c r="C37" s="10" t="s">
        <v>296</v>
      </c>
    </row>
    <row r="38" spans="1:3" ht="12.75">
      <c r="A38" s="10" t="s">
        <v>38</v>
      </c>
      <c r="B38" s="10" t="s">
        <v>4</v>
      </c>
      <c r="C38" s="10" t="s">
        <v>297</v>
      </c>
    </row>
    <row r="39" spans="1:3" ht="12.75">
      <c r="A39" s="10" t="s">
        <v>40</v>
      </c>
      <c r="B39" s="10" t="s">
        <v>54</v>
      </c>
      <c r="C39" s="10" t="s">
        <v>298</v>
      </c>
    </row>
    <row r="40" spans="1:3" ht="12.75">
      <c r="A40" s="18" t="s">
        <v>46</v>
      </c>
      <c r="B40" s="18" t="s">
        <v>55</v>
      </c>
      <c r="C40" s="1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140625" style="24" customWidth="1"/>
    <col min="3" max="3" width="12.8515625" style="24" customWidth="1"/>
    <col min="4" max="4" width="12.28125" style="24" customWidth="1"/>
    <col min="5" max="16384" width="9.140625" style="24" customWidth="1"/>
  </cols>
  <sheetData>
    <row r="1" spans="1:4" ht="12.75">
      <c r="A1" s="118" t="s">
        <v>56</v>
      </c>
      <c r="B1" s="119" t="s">
        <v>35</v>
      </c>
      <c r="C1" s="119" t="s">
        <v>2</v>
      </c>
      <c r="D1" s="118" t="s">
        <v>275</v>
      </c>
    </row>
    <row r="2" spans="1:4" ht="12.75">
      <c r="A2" s="116">
        <v>1953</v>
      </c>
      <c r="B2" s="26">
        <v>12014.6</v>
      </c>
      <c r="C2" s="25">
        <v>0.34332664067169777</v>
      </c>
      <c r="D2" s="117">
        <f>+B2/C2*$C$35/1000</f>
        <v>30.646800552661364</v>
      </c>
    </row>
    <row r="3" spans="1:4" ht="12.75">
      <c r="A3" s="116">
        <v>1954</v>
      </c>
      <c r="B3" s="26">
        <v>14704.4</v>
      </c>
      <c r="C3" s="25">
        <v>0.34554482003987574</v>
      </c>
      <c r="D3" s="117">
        <f>+B3/C3*$C$35/1000</f>
        <v>37.267155958283915</v>
      </c>
    </row>
    <row r="4" spans="1:4" ht="12.75">
      <c r="A4" s="116">
        <v>1955</v>
      </c>
      <c r="B4" s="26">
        <v>14160.8</v>
      </c>
      <c r="C4" s="25">
        <v>0.36081285707655714</v>
      </c>
      <c r="D4" s="117">
        <f>+B4/C4*$C$35/1000</f>
        <v>34.37075831967881</v>
      </c>
    </row>
    <row r="5" spans="1:4" ht="12.75">
      <c r="A5" s="116">
        <v>1956</v>
      </c>
      <c r="B5" s="26">
        <v>15089.5</v>
      </c>
      <c r="C5" s="25">
        <v>0.34601306869087434</v>
      </c>
      <c r="D5" s="117">
        <f>+B5/C5*$C$35/1000</f>
        <v>38.1914086258579</v>
      </c>
    </row>
    <row r="6" spans="1:4" ht="12.75">
      <c r="A6" s="116">
        <v>1957</v>
      </c>
      <c r="B6" s="26">
        <v>13671.6</v>
      </c>
      <c r="C6" s="25">
        <v>0.34168582570892847</v>
      </c>
      <c r="D6" s="117">
        <f>+B6/C6*$C$35/1000</f>
        <v>35.04093693033239</v>
      </c>
    </row>
    <row r="7" spans="1:4" ht="12.75">
      <c r="A7" s="116">
        <v>1958</v>
      </c>
      <c r="B7" s="26">
        <v>11311.9</v>
      </c>
      <c r="C7" s="25">
        <v>0.34025084093761737</v>
      </c>
      <c r="D7" s="117">
        <f>+B7/C7*$C$35/1000</f>
        <v>29.11519341907549</v>
      </c>
    </row>
    <row r="8" spans="1:4" ht="12.75">
      <c r="A8" s="116">
        <v>1959</v>
      </c>
      <c r="B8" s="26">
        <v>14529.1</v>
      </c>
      <c r="C8" s="25">
        <v>0.35280922523721187</v>
      </c>
      <c r="D8" s="117">
        <f>+B8/C8*$C$35/1000</f>
        <v>36.06468223743558</v>
      </c>
    </row>
    <row r="9" spans="1:4" ht="12.75">
      <c r="A9" s="116">
        <v>1960</v>
      </c>
      <c r="B9" s="26">
        <v>15856.1</v>
      </c>
      <c r="C9" s="25">
        <v>0.3624001426924789</v>
      </c>
      <c r="D9" s="117">
        <f>+B9/C9*$C$35/1000</f>
        <v>38.316986479352295</v>
      </c>
    </row>
    <row r="10" spans="1:4" ht="12.75">
      <c r="A10" s="116">
        <v>1961</v>
      </c>
      <c r="B10" s="26">
        <v>14921.8</v>
      </c>
      <c r="C10" s="25">
        <v>0.37110718653980707</v>
      </c>
      <c r="D10" s="117">
        <f>+B10/C10*$C$35/1000</f>
        <v>35.21317457230512</v>
      </c>
    </row>
    <row r="11" spans="1:4" ht="12.75">
      <c r="A11" s="116">
        <v>1962</v>
      </c>
      <c r="B11" s="26">
        <v>17453.7</v>
      </c>
      <c r="C11" s="25">
        <v>0.38085031430788374</v>
      </c>
      <c r="D11" s="117">
        <f aca="true" t="shared" si="0" ref="D11:D53">+B11/C11*$C$35/1000</f>
        <v>40.1343762881755</v>
      </c>
    </row>
    <row r="12" spans="1:4" ht="12.75">
      <c r="A12" s="116">
        <v>1963</v>
      </c>
      <c r="B12" s="26">
        <v>20429</v>
      </c>
      <c r="C12" s="25">
        <v>0.3951016408278703</v>
      </c>
      <c r="D12" s="117">
        <f t="shared" si="0"/>
        <v>45.28158339759025</v>
      </c>
    </row>
    <row r="13" spans="1:4" ht="12.75">
      <c r="A13" s="116">
        <v>1964</v>
      </c>
      <c r="B13" s="26">
        <v>22873</v>
      </c>
      <c r="C13" s="25">
        <v>0.4213849658453457</v>
      </c>
      <c r="D13" s="117">
        <f t="shared" si="0"/>
        <v>47.5365241126433</v>
      </c>
    </row>
    <row r="14" spans="1:4" ht="12.75">
      <c r="A14" s="116">
        <v>1965</v>
      </c>
      <c r="B14" s="26">
        <v>24101</v>
      </c>
      <c r="C14" s="25">
        <v>0.42665372514298694</v>
      </c>
      <c r="D14" s="117">
        <f t="shared" si="0"/>
        <v>49.47010708983752</v>
      </c>
    </row>
    <row r="15" spans="1:4" ht="12.75">
      <c r="A15" s="116">
        <v>1966</v>
      </c>
      <c r="B15" s="26">
        <v>26575</v>
      </c>
      <c r="C15" s="25">
        <v>0.4373621370627089</v>
      </c>
      <c r="D15" s="117">
        <f t="shared" si="0"/>
        <v>53.212715238536575</v>
      </c>
    </row>
    <row r="16" spans="1:4" ht="12.75">
      <c r="A16" s="116">
        <v>1967</v>
      </c>
      <c r="B16" s="26">
        <v>28922</v>
      </c>
      <c r="C16" s="25">
        <v>0.4479088934273726</v>
      </c>
      <c r="D16" s="117">
        <f t="shared" si="0"/>
        <v>56.54861411445674</v>
      </c>
    </row>
    <row r="17" spans="1:4" ht="12.75">
      <c r="A17" s="116">
        <v>1968</v>
      </c>
      <c r="B17" s="26">
        <v>28841</v>
      </c>
      <c r="C17" s="25">
        <v>0.4273128286634328</v>
      </c>
      <c r="D17" s="117">
        <f t="shared" si="0"/>
        <v>59.10819710669061</v>
      </c>
    </row>
    <row r="18" spans="1:4" ht="12.75">
      <c r="A18" s="116">
        <v>1969</v>
      </c>
      <c r="B18" s="26">
        <v>30785</v>
      </c>
      <c r="C18" s="25">
        <v>0.4343452327571539</v>
      </c>
      <c r="D18" s="117">
        <f t="shared" si="0"/>
        <v>62.07081222411014</v>
      </c>
    </row>
    <row r="19" spans="1:4" ht="12.75">
      <c r="A19" s="116">
        <v>1970</v>
      </c>
      <c r="B19" s="26">
        <v>36141</v>
      </c>
      <c r="C19" s="25">
        <v>0.47133945105897873</v>
      </c>
      <c r="D19" s="117">
        <f t="shared" si="0"/>
        <v>67.15056992605604</v>
      </c>
    </row>
    <row r="20" spans="1:4" ht="12.75">
      <c r="A20" s="116">
        <v>1971</v>
      </c>
      <c r="B20" s="26">
        <v>36811</v>
      </c>
      <c r="C20" s="25">
        <v>0.49559817550229923</v>
      </c>
      <c r="D20" s="117">
        <f t="shared" si="0"/>
        <v>65.04759533431215</v>
      </c>
    </row>
    <row r="21" spans="1:4" ht="12.75">
      <c r="A21" s="116">
        <v>1972</v>
      </c>
      <c r="B21" s="26">
        <v>36515</v>
      </c>
      <c r="C21" s="25">
        <v>0.5339347614121457</v>
      </c>
      <c r="D21" s="117">
        <f t="shared" si="0"/>
        <v>59.89167212800777</v>
      </c>
    </row>
    <row r="22" spans="1:4" ht="12.75">
      <c r="A22" s="116">
        <v>1973</v>
      </c>
      <c r="B22" s="26">
        <v>47886</v>
      </c>
      <c r="C22" s="25">
        <v>0.5917995248249547</v>
      </c>
      <c r="D22" s="117">
        <f t="shared" si="0"/>
        <v>70.86263195286823</v>
      </c>
    </row>
    <row r="23" spans="1:4" ht="12.75">
      <c r="A23" s="116">
        <v>1974</v>
      </c>
      <c r="B23" s="26">
        <v>42903</v>
      </c>
      <c r="C23" s="25">
        <v>0.6176312607359419</v>
      </c>
      <c r="D23" s="117">
        <f t="shared" si="0"/>
        <v>60.833348417343466</v>
      </c>
    </row>
    <row r="24" spans="1:4" ht="12.75">
      <c r="A24" s="116">
        <v>1975</v>
      </c>
      <c r="B24" s="26">
        <v>45571</v>
      </c>
      <c r="C24" s="25">
        <v>0.6216136575434915</v>
      </c>
      <c r="D24" s="117">
        <f t="shared" si="0"/>
        <v>64.20241145195826</v>
      </c>
    </row>
    <row r="25" spans="1:4" ht="12.75">
      <c r="A25" s="116">
        <v>1976</v>
      </c>
      <c r="B25" s="26">
        <v>64716</v>
      </c>
      <c r="C25" s="25">
        <v>0.6419708578053132</v>
      </c>
      <c r="D25" s="117">
        <f t="shared" si="0"/>
        <v>88.28352840842949</v>
      </c>
    </row>
    <row r="26" spans="1:4" ht="12.75">
      <c r="A26" s="116">
        <v>1977</v>
      </c>
      <c r="B26" s="26">
        <v>85497</v>
      </c>
      <c r="C26" s="25">
        <v>0.686352692607374</v>
      </c>
      <c r="D26" s="117">
        <f t="shared" si="0"/>
        <v>109.09048282076932</v>
      </c>
    </row>
    <row r="27" spans="1:4" ht="12.75">
      <c r="A27" s="116">
        <v>1978</v>
      </c>
      <c r="B27" s="26">
        <v>118363</v>
      </c>
      <c r="C27" s="25">
        <v>0.7433002404436092</v>
      </c>
      <c r="D27" s="117">
        <f t="shared" si="0"/>
        <v>139.45529878004257</v>
      </c>
    </row>
    <row r="28" spans="1:4" ht="12.75">
      <c r="A28" s="116">
        <v>1979</v>
      </c>
      <c r="B28" s="26">
        <v>159258</v>
      </c>
      <c r="C28" s="25">
        <v>0.7784048950476058</v>
      </c>
      <c r="D28" s="117">
        <f t="shared" si="0"/>
        <v>179.1756665310885</v>
      </c>
    </row>
    <row r="29" spans="1:4" ht="12.75">
      <c r="A29" s="116">
        <v>1980</v>
      </c>
      <c r="B29" s="26">
        <v>161286</v>
      </c>
      <c r="C29" s="25">
        <v>0.7912248618190051</v>
      </c>
      <c r="D29" s="117">
        <f t="shared" si="0"/>
        <v>178.51720381460908</v>
      </c>
    </row>
    <row r="30" spans="1:4" ht="12.75">
      <c r="A30" s="116">
        <v>1981</v>
      </c>
      <c r="B30" s="26">
        <v>170756</v>
      </c>
      <c r="C30" s="25">
        <v>0.8041633543038667</v>
      </c>
      <c r="D30" s="117">
        <f t="shared" si="0"/>
        <v>185.9580673696467</v>
      </c>
    </row>
    <row r="31" spans="1:4" ht="12.75">
      <c r="A31" s="116">
        <v>1982</v>
      </c>
      <c r="B31" s="26">
        <v>176287</v>
      </c>
      <c r="C31" s="25">
        <v>0.8131410285218272</v>
      </c>
      <c r="D31" s="117">
        <f t="shared" si="0"/>
        <v>189.86186474231613</v>
      </c>
    </row>
    <row r="32" spans="1:4" ht="12.75">
      <c r="A32" s="116">
        <v>1983</v>
      </c>
      <c r="B32" s="26">
        <v>167419</v>
      </c>
      <c r="C32" s="25">
        <v>0.8232421201149998</v>
      </c>
      <c r="D32" s="117">
        <f t="shared" si="0"/>
        <v>178.09859391372564</v>
      </c>
    </row>
    <row r="33" spans="1:4" ht="12.75">
      <c r="A33" s="116">
        <v>1984</v>
      </c>
      <c r="B33" s="26">
        <v>163642</v>
      </c>
      <c r="C33" s="25">
        <v>0.8251901997054152</v>
      </c>
      <c r="D33" s="117">
        <f t="shared" si="0"/>
        <v>173.66969711551323</v>
      </c>
    </row>
    <row r="34" spans="1:4" ht="12.75">
      <c r="A34" s="116">
        <v>1985</v>
      </c>
      <c r="B34" s="26">
        <v>168670</v>
      </c>
      <c r="C34" s="25">
        <v>0.8212046851856578</v>
      </c>
      <c r="D34" s="117">
        <f t="shared" si="0"/>
        <v>179.8745647570005</v>
      </c>
    </row>
    <row r="35" spans="1:4" ht="12.75">
      <c r="A35" s="116">
        <v>1986</v>
      </c>
      <c r="B35" s="26">
        <v>209603</v>
      </c>
      <c r="C35" s="25">
        <v>0.8757564197793314</v>
      </c>
      <c r="D35" s="117">
        <f t="shared" si="0"/>
        <v>209.603</v>
      </c>
    </row>
    <row r="36" spans="1:4" ht="12.75">
      <c r="A36" s="116">
        <v>1987</v>
      </c>
      <c r="B36" s="26">
        <v>292697</v>
      </c>
      <c r="C36" s="25">
        <v>1.0196730268139154</v>
      </c>
      <c r="D36" s="117">
        <f t="shared" si="0"/>
        <v>251.38575804156284</v>
      </c>
    </row>
    <row r="37" spans="1:4" ht="12.75">
      <c r="A37" s="116">
        <v>1988</v>
      </c>
      <c r="B37" s="26">
        <v>292094</v>
      </c>
      <c r="C37" s="25">
        <v>0.9737016539817875</v>
      </c>
      <c r="D37" s="117">
        <f t="shared" si="0"/>
        <v>262.71208910137955</v>
      </c>
    </row>
    <row r="38" spans="1:4" ht="12.75">
      <c r="A38" s="116">
        <v>1989</v>
      </c>
      <c r="B38" s="26">
        <v>266354</v>
      </c>
      <c r="C38" s="25">
        <v>0.9540469636976391</v>
      </c>
      <c r="D38" s="117">
        <f t="shared" si="0"/>
        <v>244.496585922609</v>
      </c>
    </row>
    <row r="39" spans="1:4" ht="12.75">
      <c r="A39" s="116">
        <v>1990</v>
      </c>
      <c r="B39" s="26">
        <v>285506</v>
      </c>
      <c r="C39" s="25">
        <v>1</v>
      </c>
      <c r="D39" s="117">
        <f t="shared" si="0"/>
        <v>250.0337123855178</v>
      </c>
    </row>
    <row r="40" spans="1:4" ht="12.75">
      <c r="A40" s="116">
        <v>1991</v>
      </c>
      <c r="B40" s="26">
        <v>263481.8437700019</v>
      </c>
      <c r="C40" s="25">
        <v>1.0635353958272948</v>
      </c>
      <c r="D40" s="117">
        <f t="shared" si="0"/>
        <v>216.96120042848514</v>
      </c>
    </row>
    <row r="41" spans="1:4" ht="12.75">
      <c r="A41" s="116">
        <v>1992</v>
      </c>
      <c r="B41" s="26">
        <v>198350.7580499999</v>
      </c>
      <c r="C41" s="25">
        <v>1.0816527191252467</v>
      </c>
      <c r="D41" s="117">
        <f t="shared" si="0"/>
        <v>160.59401197721243</v>
      </c>
    </row>
    <row r="42" spans="1:4" ht="12.75">
      <c r="A42" s="116">
        <v>1993</v>
      </c>
      <c r="B42" s="26">
        <v>209095.27239000006</v>
      </c>
      <c r="C42" s="25">
        <v>1.166950005317315</v>
      </c>
      <c r="D42" s="117">
        <f t="shared" si="0"/>
        <v>156.91891366953448</v>
      </c>
    </row>
    <row r="43" spans="1:4" ht="12.75">
      <c r="A43" s="116">
        <v>1994</v>
      </c>
      <c r="B43" s="26">
        <v>232201.35016000125</v>
      </c>
      <c r="C43" s="25">
        <v>1.3202149586428737</v>
      </c>
      <c r="D43" s="117">
        <f t="shared" si="0"/>
        <v>154.0293281429615</v>
      </c>
    </row>
    <row r="44" spans="1:4" ht="12.75">
      <c r="A44" s="116">
        <v>1995</v>
      </c>
      <c r="B44" s="26">
        <v>349298.67</v>
      </c>
      <c r="C44" s="25">
        <v>1.511750460498163</v>
      </c>
      <c r="D44" s="117">
        <f t="shared" si="0"/>
        <v>202.34857581725464</v>
      </c>
    </row>
    <row r="45" spans="1:4" ht="12.75">
      <c r="A45" s="116">
        <v>1996</v>
      </c>
      <c r="B45" s="26">
        <v>300366.414</v>
      </c>
      <c r="C45" s="25">
        <v>1.324285686104572</v>
      </c>
      <c r="D45" s="117">
        <f t="shared" si="0"/>
        <v>198.63373749840932</v>
      </c>
    </row>
    <row r="46" spans="1:4" ht="12.75">
      <c r="A46" s="116">
        <v>1997</v>
      </c>
      <c r="B46" s="26">
        <v>325529.8070000001</v>
      </c>
      <c r="C46" s="25">
        <v>1.2669914078332907</v>
      </c>
      <c r="D46" s="117">
        <f t="shared" si="0"/>
        <v>225.00927515941603</v>
      </c>
    </row>
    <row r="47" spans="1:4" ht="12.75">
      <c r="A47" s="116">
        <v>1998</v>
      </c>
      <c r="B47" s="26">
        <v>409473.68871</v>
      </c>
      <c r="C47" s="25">
        <v>1.275576704671578</v>
      </c>
      <c r="D47" s="117">
        <f t="shared" si="0"/>
        <v>281.127124935097</v>
      </c>
    </row>
    <row r="48" spans="1:4" ht="12.75">
      <c r="A48" s="116">
        <v>1999</v>
      </c>
      <c r="B48" s="26">
        <v>544168.68806</v>
      </c>
      <c r="C48" s="25">
        <v>1.357844315468247</v>
      </c>
      <c r="D48" s="117">
        <f t="shared" si="0"/>
        <v>350.96749795436006</v>
      </c>
    </row>
    <row r="49" spans="1:4" ht="12.75">
      <c r="A49" s="116">
        <v>2000</v>
      </c>
      <c r="B49" s="26">
        <v>584319.165</v>
      </c>
      <c r="C49" s="25">
        <v>1.4250537397248648</v>
      </c>
      <c r="D49" s="117">
        <f t="shared" si="0"/>
        <v>359.0890965611209</v>
      </c>
    </row>
    <row r="50" spans="1:4" ht="12.75">
      <c r="A50" s="116">
        <v>2001</v>
      </c>
      <c r="B50" s="26">
        <v>519026.99099999986</v>
      </c>
      <c r="C50" s="25">
        <v>1.3782867136846282</v>
      </c>
      <c r="D50" s="117">
        <f t="shared" si="0"/>
        <v>329.7871298431487</v>
      </c>
    </row>
    <row r="51" spans="1:4" ht="12.75">
      <c r="A51" s="116">
        <v>2002</v>
      </c>
      <c r="B51" s="26">
        <v>514124.8530000002</v>
      </c>
      <c r="C51" s="25">
        <v>1.3629500701454416</v>
      </c>
      <c r="D51" s="117">
        <f t="shared" si="0"/>
        <v>330.34822804243214</v>
      </c>
    </row>
    <row r="52" spans="1:4" ht="12.75">
      <c r="A52" s="116">
        <v>2003</v>
      </c>
      <c r="B52" s="26">
        <v>548054.5830000001</v>
      </c>
      <c r="C52" s="25">
        <v>1.3628231050807607</v>
      </c>
      <c r="D52" s="117">
        <f t="shared" si="0"/>
        <v>352.1824055245175</v>
      </c>
    </row>
    <row r="53" spans="1:4" ht="12.75">
      <c r="A53" s="118">
        <v>2004</v>
      </c>
      <c r="B53" s="120">
        <v>596031.79</v>
      </c>
      <c r="C53" s="121">
        <v>1.3842644761183136</v>
      </c>
      <c r="D53" s="122">
        <f t="shared" si="0"/>
        <v>377.0801573618166</v>
      </c>
    </row>
    <row r="55" spans="1:3" ht="12.75">
      <c r="A55" s="24" t="s">
        <v>37</v>
      </c>
      <c r="B55" s="24" t="s">
        <v>35</v>
      </c>
      <c r="C55" s="24" t="s">
        <v>282</v>
      </c>
    </row>
    <row r="56" ht="12.75">
      <c r="D56" s="24" t="s">
        <v>272</v>
      </c>
    </row>
    <row r="57" ht="12.75">
      <c r="D57" s="24" t="s">
        <v>273</v>
      </c>
    </row>
    <row r="58" ht="12.75">
      <c r="D58" s="24" t="s">
        <v>274</v>
      </c>
    </row>
    <row r="59" spans="1:3" ht="12.75">
      <c r="A59" s="24" t="s">
        <v>38</v>
      </c>
      <c r="B59" s="24" t="s">
        <v>276</v>
      </c>
      <c r="C59" s="24" t="s">
        <v>277</v>
      </c>
    </row>
    <row r="60" ht="12.75">
      <c r="D60" s="24" t="s">
        <v>278</v>
      </c>
    </row>
    <row r="61" ht="12.75">
      <c r="D61" s="24" t="s">
        <v>279</v>
      </c>
    </row>
    <row r="62" ht="12.75">
      <c r="D62" s="24" t="s">
        <v>280</v>
      </c>
    </row>
    <row r="63" spans="1:3" ht="12.75">
      <c r="A63" s="24" t="s">
        <v>281</v>
      </c>
      <c r="B63" s="24" t="s">
        <v>275</v>
      </c>
      <c r="C63" s="24" t="s">
        <v>294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Y102"/>
  <sheetViews>
    <sheetView zoomScalePageLayoutView="0" workbookViewId="0" topLeftCell="A1">
      <pane xSplit="1" ySplit="8" topLeftCell="B9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2" width="9.8515625" style="27" customWidth="1"/>
    <col min="3" max="14" width="12.140625" style="27" customWidth="1"/>
    <col min="15" max="17" width="11.00390625" style="27" customWidth="1"/>
    <col min="18" max="18" width="12.421875" style="27" bestFit="1" customWidth="1"/>
    <col min="19" max="16384" width="11.00390625" style="27" customWidth="1"/>
  </cols>
  <sheetData>
    <row r="2" spans="7:51" ht="12">
      <c r="G2" s="28" t="s">
        <v>157</v>
      </c>
      <c r="AY2" s="29" t="s">
        <v>58</v>
      </c>
    </row>
    <row r="3" spans="7:51" ht="12">
      <c r="G3" s="28" t="s">
        <v>59</v>
      </c>
      <c r="AY3" s="29" t="s">
        <v>60</v>
      </c>
    </row>
    <row r="4" spans="7:51" ht="12">
      <c r="G4" s="28"/>
      <c r="AY4" s="29" t="s">
        <v>62</v>
      </c>
    </row>
    <row r="7" spans="1:27" ht="12">
      <c r="A7" s="29" t="s">
        <v>63</v>
      </c>
      <c r="B7" s="30">
        <v>1953</v>
      </c>
      <c r="C7" s="30">
        <v>1954</v>
      </c>
      <c r="D7" s="30">
        <v>1955</v>
      </c>
      <c r="E7" s="30">
        <v>1956</v>
      </c>
      <c r="F7" s="30">
        <v>1957</v>
      </c>
      <c r="G7" s="30">
        <v>1958</v>
      </c>
      <c r="H7" s="30">
        <v>1959</v>
      </c>
      <c r="I7" s="30">
        <v>1960</v>
      </c>
      <c r="J7" s="30">
        <v>1961</v>
      </c>
      <c r="K7" s="30">
        <v>1962</v>
      </c>
      <c r="L7" s="30">
        <v>1963</v>
      </c>
      <c r="M7" s="30">
        <v>1964</v>
      </c>
      <c r="N7" s="30">
        <v>1965</v>
      </c>
      <c r="O7" s="30">
        <v>1966</v>
      </c>
      <c r="P7" s="30">
        <v>1967</v>
      </c>
      <c r="Q7" s="30">
        <v>1968</v>
      </c>
      <c r="R7" s="30">
        <v>1969</v>
      </c>
      <c r="S7" s="30">
        <v>1970</v>
      </c>
      <c r="T7" s="30">
        <v>1971</v>
      </c>
      <c r="U7" s="30">
        <v>1972</v>
      </c>
      <c r="V7" s="31">
        <v>1973</v>
      </c>
      <c r="W7" s="31">
        <v>1974</v>
      </c>
      <c r="X7" s="32">
        <v>1975</v>
      </c>
      <c r="Y7" s="32"/>
      <c r="Z7" s="32"/>
      <c r="AA7" s="32"/>
    </row>
    <row r="8" spans="8:21" ht="12">
      <c r="H8" s="36" t="s">
        <v>158</v>
      </c>
      <c r="U8" s="28"/>
    </row>
    <row r="9" spans="1:24" ht="12">
      <c r="A9" s="29" t="s">
        <v>159</v>
      </c>
      <c r="B9" s="37">
        <v>12014.6</v>
      </c>
      <c r="C9" s="37">
        <v>14704.4</v>
      </c>
      <c r="D9" s="37">
        <v>14160.8</v>
      </c>
      <c r="E9" s="37">
        <v>15089.5</v>
      </c>
      <c r="F9" s="37">
        <v>13671.6</v>
      </c>
      <c r="G9" s="37">
        <v>11311.9</v>
      </c>
      <c r="H9" s="37">
        <v>14529.1</v>
      </c>
      <c r="I9" s="37">
        <v>15856.1</v>
      </c>
      <c r="J9" s="37">
        <v>14921.8</v>
      </c>
      <c r="K9" s="37">
        <v>17453.7</v>
      </c>
      <c r="L9" s="37">
        <v>20429</v>
      </c>
      <c r="M9" s="35">
        <v>22873</v>
      </c>
      <c r="N9" s="35">
        <v>24101</v>
      </c>
      <c r="O9" s="35">
        <v>26575</v>
      </c>
      <c r="P9" s="35">
        <v>28922</v>
      </c>
      <c r="Q9" s="35">
        <v>28841</v>
      </c>
      <c r="R9" s="35">
        <v>30785</v>
      </c>
      <c r="S9" s="33">
        <v>36141</v>
      </c>
      <c r="T9" s="33">
        <v>36811</v>
      </c>
      <c r="U9" s="33">
        <v>36515</v>
      </c>
      <c r="V9" s="33">
        <v>47886</v>
      </c>
      <c r="W9" s="33">
        <v>42903</v>
      </c>
      <c r="X9" s="33">
        <v>45571</v>
      </c>
    </row>
    <row r="10" spans="1:27" ht="12">
      <c r="A10" s="29" t="s">
        <v>66</v>
      </c>
      <c r="B10" s="37">
        <v>12014.6</v>
      </c>
      <c r="C10" s="37">
        <v>14704.4</v>
      </c>
      <c r="D10" s="38">
        <v>10787.9</v>
      </c>
      <c r="E10" s="38">
        <v>14883.1</v>
      </c>
      <c r="F10" s="38">
        <v>13468.4</v>
      </c>
      <c r="G10" s="38">
        <v>11090.4</v>
      </c>
      <c r="H10" s="37">
        <v>14433.8</v>
      </c>
      <c r="I10" s="38">
        <v>15713</v>
      </c>
      <c r="J10" s="38">
        <v>14716.9</v>
      </c>
      <c r="K10" s="38">
        <v>17222.2</v>
      </c>
      <c r="L10" s="38">
        <v>20091.4</v>
      </c>
      <c r="M10" s="35">
        <v>21978</v>
      </c>
      <c r="N10" s="33">
        <v>23176</v>
      </c>
      <c r="O10" s="33">
        <v>25886</v>
      </c>
      <c r="P10" s="33">
        <v>38116</v>
      </c>
      <c r="Q10" s="33">
        <v>28007</v>
      </c>
      <c r="R10" s="33">
        <v>29455</v>
      </c>
      <c r="S10" s="33">
        <v>34754</v>
      </c>
      <c r="T10" s="33">
        <v>35808</v>
      </c>
      <c r="U10" s="33">
        <v>35553</v>
      </c>
      <c r="V10" s="33">
        <v>47268</v>
      </c>
      <c r="W10" s="33">
        <v>42098</v>
      </c>
      <c r="X10" s="33">
        <v>44005</v>
      </c>
      <c r="Y10" s="33"/>
      <c r="Z10" s="33"/>
      <c r="AA10" s="33"/>
    </row>
    <row r="11" spans="1:27" ht="12">
      <c r="A11" s="29" t="s">
        <v>67</v>
      </c>
      <c r="B11" s="38">
        <v>9146.2</v>
      </c>
      <c r="C11" s="38">
        <v>11790.2</v>
      </c>
      <c r="D11" s="38">
        <v>10787.5</v>
      </c>
      <c r="E11" s="38">
        <v>11832.1</v>
      </c>
      <c r="F11" s="38">
        <v>10878.7</v>
      </c>
      <c r="G11" s="38">
        <v>8556.2</v>
      </c>
      <c r="H11" s="38">
        <v>11718.4</v>
      </c>
      <c r="I11" s="38">
        <v>12692.3</v>
      </c>
      <c r="J11" s="38">
        <v>11808.2</v>
      </c>
      <c r="K11" s="38">
        <v>14164.9</v>
      </c>
      <c r="L11" s="38">
        <v>26344.5</v>
      </c>
      <c r="M11" s="33">
        <v>17574</v>
      </c>
      <c r="N11" s="33">
        <v>18881</v>
      </c>
      <c r="O11" s="33">
        <v>21144</v>
      </c>
      <c r="P11" s="33">
        <v>21901</v>
      </c>
      <c r="Q11" s="33">
        <v>20934</v>
      </c>
      <c r="R11" s="33">
        <v>21384</v>
      </c>
      <c r="S11" s="33">
        <v>25940</v>
      </c>
      <c r="T11" s="33">
        <v>26400</v>
      </c>
      <c r="U11" s="33">
        <v>26359</v>
      </c>
      <c r="V11" s="33">
        <v>35669</v>
      </c>
      <c r="W11" s="33">
        <v>30978</v>
      </c>
      <c r="X11" s="33">
        <v>31975</v>
      </c>
      <c r="Y11" s="33"/>
      <c r="Z11" s="33"/>
      <c r="AA11" s="33"/>
    </row>
    <row r="12" spans="1:27" ht="12">
      <c r="A12" s="29" t="s">
        <v>160</v>
      </c>
      <c r="B12" s="38">
        <v>9.7</v>
      </c>
      <c r="C12" s="38">
        <v>8</v>
      </c>
      <c r="D12" s="38">
        <v>7.5</v>
      </c>
      <c r="E12" s="38">
        <v>9.5</v>
      </c>
      <c r="F12" s="38">
        <v>11.3</v>
      </c>
      <c r="G12" s="38">
        <v>15.3</v>
      </c>
      <c r="H12" s="38">
        <v>19.6</v>
      </c>
      <c r="I12" s="38">
        <v>13.7</v>
      </c>
      <c r="J12" s="38">
        <v>19.3</v>
      </c>
      <c r="K12" s="38">
        <v>17.8</v>
      </c>
      <c r="L12" s="38">
        <v>27.2</v>
      </c>
      <c r="M12" s="33">
        <v>27</v>
      </c>
      <c r="N12" s="33">
        <v>52</v>
      </c>
      <c r="O12" s="33">
        <v>65</v>
      </c>
      <c r="P12" s="33">
        <v>74</v>
      </c>
      <c r="Q12" s="33">
        <v>93</v>
      </c>
      <c r="R12" s="33">
        <v>133</v>
      </c>
      <c r="S12" s="33">
        <v>120</v>
      </c>
      <c r="T12" s="33">
        <v>212</v>
      </c>
      <c r="U12" s="33">
        <v>186</v>
      </c>
      <c r="V12" s="33">
        <v>206</v>
      </c>
      <c r="W12" s="33">
        <v>239</v>
      </c>
      <c r="X12" s="33">
        <v>160</v>
      </c>
      <c r="Y12" s="33"/>
      <c r="Z12" s="33"/>
      <c r="AA12" s="33"/>
    </row>
    <row r="13" spans="1:27" ht="12">
      <c r="A13" s="29" t="s">
        <v>161</v>
      </c>
      <c r="B13" s="38">
        <v>7421.2</v>
      </c>
      <c r="C13" s="38">
        <v>9750.7</v>
      </c>
      <c r="D13" s="38">
        <v>8251.9</v>
      </c>
      <c r="E13" s="38">
        <v>8882.1</v>
      </c>
      <c r="F13" s="38">
        <v>8708.6</v>
      </c>
      <c r="G13" s="38">
        <v>6360.2</v>
      </c>
      <c r="H13" s="38">
        <v>9688</v>
      </c>
      <c r="I13" s="38">
        <v>10344.3</v>
      </c>
      <c r="J13" s="38">
        <v>9028.2</v>
      </c>
      <c r="K13" s="38">
        <v>10945.1</v>
      </c>
      <c r="L13" s="38">
        <v>12944.3</v>
      </c>
      <c r="M13" s="33">
        <v>13691</v>
      </c>
      <c r="N13" s="33">
        <v>13460</v>
      </c>
      <c r="O13" s="33">
        <v>14590</v>
      </c>
      <c r="P13" s="33">
        <v>14205</v>
      </c>
      <c r="Q13" s="33">
        <v>13657</v>
      </c>
      <c r="R13" s="33">
        <v>11480</v>
      </c>
      <c r="S13" s="33">
        <v>11847</v>
      </c>
      <c r="T13" s="33">
        <v>13554</v>
      </c>
      <c r="U13" s="33">
        <v>13022</v>
      </c>
      <c r="V13" s="33">
        <v>15351</v>
      </c>
      <c r="W13" s="33">
        <v>15032</v>
      </c>
      <c r="X13" s="33">
        <v>14821</v>
      </c>
      <c r="Y13" s="33"/>
      <c r="Z13" s="33"/>
      <c r="AA13" s="33"/>
    </row>
    <row r="14" spans="1:27" ht="12">
      <c r="A14" s="29" t="s">
        <v>162</v>
      </c>
      <c r="B14" s="38">
        <v>455.2</v>
      </c>
      <c r="C14" s="38">
        <v>1189.7</v>
      </c>
      <c r="D14" s="38">
        <v>1392</v>
      </c>
      <c r="E14" s="38">
        <v>1669.8</v>
      </c>
      <c r="F14" s="38">
        <v>1000</v>
      </c>
      <c r="G14" s="38">
        <v>712.6</v>
      </c>
      <c r="H14" s="38">
        <v>668.4</v>
      </c>
      <c r="I14" s="38">
        <v>591.8</v>
      </c>
      <c r="J14" s="38">
        <v>1052.2</v>
      </c>
      <c r="K14" s="38">
        <v>1030.7</v>
      </c>
      <c r="L14" s="38">
        <v>422.4</v>
      </c>
      <c r="M14" s="33">
        <v>361</v>
      </c>
      <c r="N14" s="33">
        <v>247</v>
      </c>
      <c r="O14" s="33">
        <v>164</v>
      </c>
      <c r="P14" s="33">
        <v>156</v>
      </c>
      <c r="Q14" s="33">
        <v>111</v>
      </c>
      <c r="R14" s="33">
        <v>190</v>
      </c>
      <c r="S14" s="33">
        <v>210</v>
      </c>
      <c r="T14" s="33">
        <v>198</v>
      </c>
      <c r="U14" s="33">
        <v>112</v>
      </c>
      <c r="V14" s="33">
        <v>126</v>
      </c>
      <c r="W14" s="33">
        <v>102</v>
      </c>
      <c r="X14" s="33">
        <v>75</v>
      </c>
      <c r="Y14" s="33"/>
      <c r="Z14" s="33"/>
      <c r="AA14" s="33"/>
    </row>
    <row r="15" spans="1:27" ht="12">
      <c r="A15" s="29" t="s">
        <v>163</v>
      </c>
      <c r="B15" s="38">
        <v>63.6</v>
      </c>
      <c r="C15" s="38">
        <v>51.7</v>
      </c>
      <c r="D15" s="38">
        <v>70.4</v>
      </c>
      <c r="E15" s="38">
        <v>76.1</v>
      </c>
      <c r="F15" s="38">
        <v>98.4</v>
      </c>
      <c r="G15" s="38">
        <v>58.5</v>
      </c>
      <c r="H15" s="38">
        <v>77.3</v>
      </c>
      <c r="I15" s="38">
        <v>65.1</v>
      </c>
      <c r="J15" s="38">
        <v>110.9</v>
      </c>
      <c r="K15" s="38">
        <v>199.6</v>
      </c>
      <c r="L15" s="38">
        <v>161.3</v>
      </c>
      <c r="M15" s="33">
        <v>191</v>
      </c>
      <c r="N15" s="33">
        <v>163</v>
      </c>
      <c r="O15" s="33">
        <v>171</v>
      </c>
      <c r="P15" s="33">
        <v>167</v>
      </c>
      <c r="Q15" s="33">
        <v>141</v>
      </c>
      <c r="R15" s="33">
        <v>199</v>
      </c>
      <c r="S15" s="33">
        <v>215</v>
      </c>
      <c r="T15" s="33">
        <v>172</v>
      </c>
      <c r="U15" s="33">
        <v>161</v>
      </c>
      <c r="V15" s="33">
        <v>406</v>
      </c>
      <c r="W15" s="33">
        <v>414</v>
      </c>
      <c r="X15" s="33">
        <v>375</v>
      </c>
      <c r="Y15" s="33"/>
      <c r="Z15" s="33"/>
      <c r="AA15" s="33"/>
    </row>
    <row r="16" spans="1:27" ht="12">
      <c r="A16" s="29" t="s">
        <v>164</v>
      </c>
      <c r="B16" s="38">
        <v>512.7</v>
      </c>
      <c r="C16" s="38">
        <v>293.4</v>
      </c>
      <c r="D16" s="38">
        <v>568.7</v>
      </c>
      <c r="E16" s="38">
        <v>624.3</v>
      </c>
      <c r="F16" s="38">
        <v>636.5</v>
      </c>
      <c r="G16" s="38">
        <v>749.7</v>
      </c>
      <c r="H16" s="38">
        <v>853.7</v>
      </c>
      <c r="I16" s="38">
        <v>1184.9</v>
      </c>
      <c r="J16" s="38">
        <v>946.2</v>
      </c>
      <c r="K16" s="38">
        <v>1036.3</v>
      </c>
      <c r="L16" s="38">
        <v>1516.4</v>
      </c>
      <c r="M16" s="33">
        <v>2059</v>
      </c>
      <c r="N16" s="33">
        <v>2886</v>
      </c>
      <c r="O16" s="33">
        <v>3341</v>
      </c>
      <c r="P16" s="33">
        <v>4380</v>
      </c>
      <c r="Q16" s="33">
        <v>4288</v>
      </c>
      <c r="R16" s="33">
        <v>6748</v>
      </c>
      <c r="S16" s="33">
        <v>9985</v>
      </c>
      <c r="T16" s="33">
        <v>9204</v>
      </c>
      <c r="U16" s="33">
        <v>9483</v>
      </c>
      <c r="V16" s="33">
        <v>13517</v>
      </c>
      <c r="W16" s="33">
        <v>11636</v>
      </c>
      <c r="X16" s="33">
        <v>10499</v>
      </c>
      <c r="Y16" s="33"/>
      <c r="Z16" s="33"/>
      <c r="AA16" s="33"/>
    </row>
    <row r="17" spans="1:27" ht="12">
      <c r="A17" s="29" t="s">
        <v>165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3"/>
      <c r="N17" s="33"/>
      <c r="O17" s="33"/>
      <c r="P17" s="33"/>
      <c r="Q17" s="33"/>
      <c r="R17" s="33"/>
      <c r="S17" s="33"/>
      <c r="T17" s="33">
        <v>5968</v>
      </c>
      <c r="U17" s="33">
        <v>5483</v>
      </c>
      <c r="V17" s="33">
        <v>7812</v>
      </c>
      <c r="W17" s="33">
        <v>7516</v>
      </c>
      <c r="X17" s="33">
        <v>6660</v>
      </c>
      <c r="Y17" s="33"/>
      <c r="Z17" s="33"/>
      <c r="AA17" s="33"/>
    </row>
    <row r="18" spans="1:27" ht="12">
      <c r="A18" s="29" t="s">
        <v>166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3"/>
      <c r="N18" s="33"/>
      <c r="O18" s="33"/>
      <c r="P18" s="33"/>
      <c r="Q18" s="33"/>
      <c r="R18" s="33"/>
      <c r="S18" s="33"/>
      <c r="T18" s="33">
        <v>3236</v>
      </c>
      <c r="U18" s="33">
        <v>4000</v>
      </c>
      <c r="V18" s="33">
        <v>5705</v>
      </c>
      <c r="W18" s="33">
        <v>4120</v>
      </c>
      <c r="X18" s="33">
        <v>3839</v>
      </c>
      <c r="Y18" s="33"/>
      <c r="Z18" s="33"/>
      <c r="AA18" s="33"/>
    </row>
    <row r="19" spans="1:27" ht="12">
      <c r="A19" s="29" t="s">
        <v>167</v>
      </c>
      <c r="B19" s="38">
        <v>609.4</v>
      </c>
      <c r="C19" s="38">
        <v>398.1</v>
      </c>
      <c r="D19" s="38">
        <v>380.2</v>
      </c>
      <c r="E19" s="38">
        <v>448.2</v>
      </c>
      <c r="F19" s="38">
        <v>339.7</v>
      </c>
      <c r="G19" s="38">
        <v>521.4</v>
      </c>
      <c r="H19" s="38">
        <v>306.3</v>
      </c>
      <c r="I19" s="38">
        <v>412.4</v>
      </c>
      <c r="J19" s="38">
        <v>563.8</v>
      </c>
      <c r="K19" s="38">
        <v>840.3</v>
      </c>
      <c r="L19" s="38">
        <v>1157.1</v>
      </c>
      <c r="M19" s="33">
        <v>1086</v>
      </c>
      <c r="N19" s="33">
        <v>1611</v>
      </c>
      <c r="O19" s="33">
        <v>1848</v>
      </c>
      <c r="P19" s="33">
        <v>1950</v>
      </c>
      <c r="Q19" s="33">
        <v>1808</v>
      </c>
      <c r="R19" s="33">
        <v>1668</v>
      </c>
      <c r="S19" s="33">
        <v>2840</v>
      </c>
      <c r="T19" s="33">
        <v>2070</v>
      </c>
      <c r="U19" s="33">
        <v>2268</v>
      </c>
      <c r="V19" s="33">
        <v>5103</v>
      </c>
      <c r="W19" s="33">
        <v>2639</v>
      </c>
      <c r="X19" s="33">
        <v>4772</v>
      </c>
      <c r="Y19" s="33"/>
      <c r="Z19" s="33"/>
      <c r="AA19" s="33"/>
    </row>
    <row r="20" spans="1:27" ht="12">
      <c r="A20" s="29" t="s">
        <v>168</v>
      </c>
      <c r="B20" s="38">
        <v>74.2</v>
      </c>
      <c r="C20" s="38">
        <v>95.4</v>
      </c>
      <c r="D20" s="38">
        <v>116</v>
      </c>
      <c r="E20" s="38">
        <v>120.8</v>
      </c>
      <c r="F20" s="38">
        <v>82.8</v>
      </c>
      <c r="G20" s="38">
        <v>134.2</v>
      </c>
      <c r="H20" s="38">
        <v>97.7</v>
      </c>
      <c r="I20" s="38">
        <v>71.3</v>
      </c>
      <c r="J20" s="38">
        <v>77.7</v>
      </c>
      <c r="K20" s="38">
        <v>77.7</v>
      </c>
      <c r="L20" s="38">
        <v>90.3</v>
      </c>
      <c r="M20" s="33">
        <v>142</v>
      </c>
      <c r="N20" s="33">
        <v>450</v>
      </c>
      <c r="O20" s="33">
        <v>954</v>
      </c>
      <c r="P20" s="33">
        <v>944</v>
      </c>
      <c r="Q20" s="33">
        <v>812</v>
      </c>
      <c r="R20" s="33">
        <v>944</v>
      </c>
      <c r="S20" s="33">
        <v>1060</v>
      </c>
      <c r="T20" s="33">
        <v>935</v>
      </c>
      <c r="U20" s="33">
        <v>1074</v>
      </c>
      <c r="V20" s="33">
        <v>848</v>
      </c>
      <c r="W20" s="33">
        <v>815</v>
      </c>
      <c r="X20" s="33">
        <v>1181</v>
      </c>
      <c r="Y20" s="33"/>
      <c r="Z20" s="33"/>
      <c r="AA20" s="33"/>
    </row>
    <row r="21" spans="1:27" ht="12">
      <c r="A21" s="29" t="s">
        <v>169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3"/>
      <c r="N21" s="33"/>
      <c r="O21" s="33"/>
      <c r="P21" s="33"/>
      <c r="Q21" s="33">
        <v>18</v>
      </c>
      <c r="R21" s="34">
        <v>18</v>
      </c>
      <c r="S21" s="34">
        <v>3</v>
      </c>
      <c r="T21" s="34">
        <v>5</v>
      </c>
      <c r="U21" s="33">
        <v>49</v>
      </c>
      <c r="V21" s="33">
        <v>101</v>
      </c>
      <c r="W21" s="33">
        <v>91</v>
      </c>
      <c r="X21" s="33">
        <v>74</v>
      </c>
      <c r="Y21" s="33"/>
      <c r="Z21" s="33"/>
      <c r="AA21" s="33"/>
    </row>
    <row r="22" spans="1:27" ht="12">
      <c r="A22" s="29" t="s">
        <v>170</v>
      </c>
      <c r="B22" s="38">
        <v>0.2</v>
      </c>
      <c r="C22" s="38">
        <v>3.2</v>
      </c>
      <c r="D22" s="38">
        <v>1.2</v>
      </c>
      <c r="E22" s="38">
        <v>1.7</v>
      </c>
      <c r="F22" s="38">
        <v>1.4</v>
      </c>
      <c r="G22" s="38">
        <v>2.5</v>
      </c>
      <c r="H22" s="38">
        <v>4.9</v>
      </c>
      <c r="I22" s="38">
        <v>7.1</v>
      </c>
      <c r="J22" s="38">
        <v>7.9</v>
      </c>
      <c r="K22" s="38">
        <v>14.7</v>
      </c>
      <c r="L22" s="38">
        <v>19.4</v>
      </c>
      <c r="M22" s="33">
        <v>13</v>
      </c>
      <c r="N22" s="33">
        <v>8</v>
      </c>
      <c r="O22" s="33">
        <v>10</v>
      </c>
      <c r="P22" s="33">
        <v>11</v>
      </c>
      <c r="Q22" s="33">
        <v>6</v>
      </c>
      <c r="R22" s="33">
        <v>4</v>
      </c>
      <c r="S22" s="33">
        <v>19</v>
      </c>
      <c r="T22" s="33">
        <v>50</v>
      </c>
      <c r="U22" s="33">
        <v>4</v>
      </c>
      <c r="V22" s="33">
        <v>11</v>
      </c>
      <c r="W22" s="33">
        <v>10</v>
      </c>
      <c r="X22" s="33">
        <v>18</v>
      </c>
      <c r="Y22" s="33"/>
      <c r="Z22" s="33"/>
      <c r="AA22" s="33"/>
    </row>
    <row r="23" spans="1:27" ht="12">
      <c r="A23" s="29" t="s">
        <v>171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3"/>
      <c r="N23" s="33"/>
      <c r="O23" s="33"/>
      <c r="P23" s="33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/>
      <c r="Z23" s="33"/>
      <c r="AA23" s="33"/>
    </row>
    <row r="24" spans="1:27" ht="12">
      <c r="A24" s="29" t="s">
        <v>78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8">
        <v>1.8</v>
      </c>
      <c r="H24" s="38">
        <v>2.5</v>
      </c>
      <c r="I24" s="38">
        <v>1.7</v>
      </c>
      <c r="J24" s="38">
        <v>2</v>
      </c>
      <c r="K24" s="38">
        <v>2.7</v>
      </c>
      <c r="L24" s="38">
        <v>6.1</v>
      </c>
      <c r="M24" s="33">
        <v>4</v>
      </c>
      <c r="N24" s="33">
        <v>4</v>
      </c>
      <c r="O24" s="33">
        <v>1</v>
      </c>
      <c r="P24" s="33">
        <v>14</v>
      </c>
      <c r="Q24" s="34">
        <v>0</v>
      </c>
      <c r="R24" s="34">
        <v>0</v>
      </c>
      <c r="S24" s="33">
        <v>1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3"/>
      <c r="Z24" s="33"/>
      <c r="AA24" s="33"/>
    </row>
    <row r="25" spans="1:27" ht="12">
      <c r="A25" s="29" t="s">
        <v>172</v>
      </c>
      <c r="B25" s="38">
        <v>1477.1</v>
      </c>
      <c r="C25" s="38">
        <v>1284.3</v>
      </c>
      <c r="D25" s="38">
        <v>1190.1</v>
      </c>
      <c r="E25" s="38">
        <v>1036.8</v>
      </c>
      <c r="F25" s="38">
        <v>973.5</v>
      </c>
      <c r="G25" s="38">
        <v>964.9</v>
      </c>
      <c r="H25" s="38">
        <v>990.9</v>
      </c>
      <c r="I25" s="38">
        <v>1028.5</v>
      </c>
      <c r="J25" s="38">
        <v>1118.1</v>
      </c>
      <c r="K25" s="38">
        <v>1266.2</v>
      </c>
      <c r="L25" s="38">
        <v>1513.5</v>
      </c>
      <c r="M25" s="33">
        <v>1506</v>
      </c>
      <c r="N25" s="33">
        <v>1484</v>
      </c>
      <c r="O25" s="33">
        <v>2111</v>
      </c>
      <c r="P25" s="33">
        <v>3662</v>
      </c>
      <c r="Q25" s="33">
        <v>2922</v>
      </c>
      <c r="R25" s="33">
        <v>5043</v>
      </c>
      <c r="S25" s="33">
        <v>5971</v>
      </c>
      <c r="T25" s="33">
        <v>6101</v>
      </c>
      <c r="U25" s="33">
        <v>4661</v>
      </c>
      <c r="V25" s="33">
        <v>6854</v>
      </c>
      <c r="W25" s="33">
        <v>6479</v>
      </c>
      <c r="X25" s="33">
        <v>6593</v>
      </c>
      <c r="Y25" s="33"/>
      <c r="Z25" s="33"/>
      <c r="AA25" s="33"/>
    </row>
    <row r="26" spans="1:27" ht="12">
      <c r="A26" s="29" t="s">
        <v>173</v>
      </c>
      <c r="B26" s="38">
        <v>122.4</v>
      </c>
      <c r="C26" s="38">
        <v>158.6</v>
      </c>
      <c r="D26" s="38">
        <v>153.1</v>
      </c>
      <c r="E26" s="38">
        <v>152.4</v>
      </c>
      <c r="F26" s="38">
        <v>149.2</v>
      </c>
      <c r="G26" s="38">
        <v>131.9</v>
      </c>
      <c r="H26" s="38">
        <v>103</v>
      </c>
      <c r="I26" s="38">
        <v>107.9</v>
      </c>
      <c r="J26" s="38">
        <v>87.5</v>
      </c>
      <c r="K26" s="38">
        <v>75.1</v>
      </c>
      <c r="L26" s="38">
        <v>101.2</v>
      </c>
      <c r="M26" s="33">
        <v>96</v>
      </c>
      <c r="N26" s="33">
        <v>86</v>
      </c>
      <c r="O26" s="33">
        <v>94</v>
      </c>
      <c r="P26" s="33">
        <v>62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12">
      <c r="A27" s="29" t="s">
        <v>174</v>
      </c>
      <c r="B27" s="38">
        <v>324.8</v>
      </c>
      <c r="C27" s="38">
        <v>366.2</v>
      </c>
      <c r="D27" s="38">
        <v>368.9</v>
      </c>
      <c r="E27" s="38">
        <v>330.7</v>
      </c>
      <c r="F27" s="38">
        <v>254.5</v>
      </c>
      <c r="G27" s="38">
        <v>237</v>
      </c>
      <c r="H27" s="38">
        <v>203</v>
      </c>
      <c r="I27" s="38">
        <v>248.9</v>
      </c>
      <c r="J27" s="38">
        <v>185.8</v>
      </c>
      <c r="K27" s="38">
        <v>234.6</v>
      </c>
      <c r="L27" s="38">
        <v>292.2</v>
      </c>
      <c r="M27" s="33">
        <v>239</v>
      </c>
      <c r="N27" s="33">
        <v>311</v>
      </c>
      <c r="O27" s="33">
        <v>720</v>
      </c>
      <c r="P27" s="33">
        <v>1867</v>
      </c>
      <c r="Q27" s="33">
        <v>2922</v>
      </c>
      <c r="R27" s="33">
        <v>3463</v>
      </c>
      <c r="S27" s="33">
        <v>4015</v>
      </c>
      <c r="T27" s="33">
        <v>4122</v>
      </c>
      <c r="U27" s="33">
        <v>2613</v>
      </c>
      <c r="V27" s="33">
        <v>3168</v>
      </c>
      <c r="W27" s="33">
        <v>2490</v>
      </c>
      <c r="X27" s="33">
        <v>3010</v>
      </c>
      <c r="Y27" s="33"/>
      <c r="Z27" s="33"/>
      <c r="AA27" s="33"/>
    </row>
    <row r="28" spans="1:27" ht="12">
      <c r="A28" s="29" t="s">
        <v>175</v>
      </c>
      <c r="B28" s="38">
        <v>286.6</v>
      </c>
      <c r="C28" s="38">
        <v>114.2</v>
      </c>
      <c r="D28" s="38">
        <v>178.1</v>
      </c>
      <c r="E28" s="38">
        <v>73.8</v>
      </c>
      <c r="F28" s="38">
        <v>13.5</v>
      </c>
      <c r="G28" s="38">
        <v>2.7</v>
      </c>
      <c r="H28" s="39">
        <v>0</v>
      </c>
      <c r="I28" s="39">
        <v>0</v>
      </c>
      <c r="J28" s="38">
        <v>132.6</v>
      </c>
      <c r="K28" s="38">
        <v>59.7</v>
      </c>
      <c r="L28" s="38">
        <v>25.9</v>
      </c>
      <c r="M28" s="33">
        <v>107</v>
      </c>
      <c r="N28" s="33">
        <v>23</v>
      </c>
      <c r="O28" s="33">
        <v>15</v>
      </c>
      <c r="P28" s="33">
        <v>11</v>
      </c>
      <c r="Q28" s="33">
        <v>19</v>
      </c>
      <c r="R28" s="33">
        <v>19</v>
      </c>
      <c r="S28" s="33">
        <v>60</v>
      </c>
      <c r="T28" s="33">
        <v>104</v>
      </c>
      <c r="U28" s="33">
        <v>121</v>
      </c>
      <c r="V28" s="33">
        <v>237</v>
      </c>
      <c r="W28" s="33">
        <v>160</v>
      </c>
      <c r="X28" s="33">
        <v>274</v>
      </c>
      <c r="Y28" s="33"/>
      <c r="Z28" s="33"/>
      <c r="AA28" s="33"/>
    </row>
    <row r="29" spans="1:27" ht="12">
      <c r="A29" s="29" t="s">
        <v>176</v>
      </c>
      <c r="B29" s="38">
        <v>704.7</v>
      </c>
      <c r="C29" s="38">
        <v>583.7</v>
      </c>
      <c r="D29" s="38">
        <v>475.5</v>
      </c>
      <c r="E29" s="38">
        <v>450.6</v>
      </c>
      <c r="F29" s="38">
        <v>550.1</v>
      </c>
      <c r="G29" s="38">
        <v>557.3</v>
      </c>
      <c r="H29" s="38">
        <v>656.3</v>
      </c>
      <c r="I29" s="38">
        <v>640.9</v>
      </c>
      <c r="J29" s="38">
        <v>661</v>
      </c>
      <c r="K29" s="38">
        <v>834.6</v>
      </c>
      <c r="L29" s="38">
        <v>1012</v>
      </c>
      <c r="M29" s="33">
        <v>1017</v>
      </c>
      <c r="N29" s="33">
        <v>1023</v>
      </c>
      <c r="O29" s="33">
        <v>1245</v>
      </c>
      <c r="P29" s="33">
        <v>1675</v>
      </c>
      <c r="Q29" s="33">
        <v>1364</v>
      </c>
      <c r="R29" s="33">
        <v>1415</v>
      </c>
      <c r="S29" s="33">
        <v>1746</v>
      </c>
      <c r="T29" s="33">
        <v>1719</v>
      </c>
      <c r="U29" s="33">
        <v>1757</v>
      </c>
      <c r="V29" s="33">
        <v>3054</v>
      </c>
      <c r="W29" s="33">
        <v>3112</v>
      </c>
      <c r="X29" s="33">
        <v>3097</v>
      </c>
      <c r="Y29" s="33"/>
      <c r="Z29" s="33"/>
      <c r="AA29" s="33"/>
    </row>
    <row r="30" spans="1:27" ht="12">
      <c r="A30" s="29" t="s">
        <v>85</v>
      </c>
      <c r="B30" s="38">
        <v>27.5</v>
      </c>
      <c r="C30" s="39">
        <v>14.2</v>
      </c>
      <c r="D30" s="38"/>
      <c r="E30" s="38"/>
      <c r="F30" s="38"/>
      <c r="G30" s="38"/>
      <c r="H30" s="38"/>
      <c r="I30" s="38">
        <v>17.5</v>
      </c>
      <c r="J30" s="38">
        <v>40.3</v>
      </c>
      <c r="K30" s="38">
        <v>52.8</v>
      </c>
      <c r="L30" s="38">
        <v>54.3</v>
      </c>
      <c r="M30" s="33">
        <v>44</v>
      </c>
      <c r="N30" s="33">
        <v>38</v>
      </c>
      <c r="O30" s="34">
        <v>31</v>
      </c>
      <c r="P30" s="34">
        <v>42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2">
      <c r="A31" s="29" t="s">
        <v>89</v>
      </c>
      <c r="B31" s="39">
        <v>0</v>
      </c>
      <c r="C31" s="39">
        <v>1</v>
      </c>
      <c r="D31" s="39">
        <v>0.1</v>
      </c>
      <c r="E31" s="39">
        <v>0.1</v>
      </c>
      <c r="F31" s="39">
        <v>0</v>
      </c>
      <c r="G31" s="39">
        <v>0.1</v>
      </c>
      <c r="H31" s="39">
        <v>0.1</v>
      </c>
      <c r="I31" s="39">
        <v>0.4</v>
      </c>
      <c r="J31" s="39">
        <v>0.3</v>
      </c>
      <c r="K31" s="38">
        <v>0.5</v>
      </c>
      <c r="L31" s="38">
        <v>18.3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3"/>
      <c r="Z31" s="33"/>
      <c r="AA31" s="33"/>
    </row>
    <row r="32" spans="1:27" ht="12">
      <c r="A32" s="29" t="s">
        <v>177</v>
      </c>
      <c r="B32" s="38"/>
      <c r="C32" s="39"/>
      <c r="D32" s="38">
        <v>0.1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8">
        <v>3.4</v>
      </c>
      <c r="L32" s="38">
        <v>2.8</v>
      </c>
      <c r="M32" s="33">
        <v>2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">
        <v>10</v>
      </c>
      <c r="U32" s="33">
        <v>16</v>
      </c>
      <c r="V32" s="33">
        <v>7</v>
      </c>
      <c r="W32" s="33">
        <v>4</v>
      </c>
      <c r="X32" s="33">
        <v>3</v>
      </c>
      <c r="Y32" s="33"/>
      <c r="Z32" s="33"/>
      <c r="AA32" s="33"/>
    </row>
    <row r="33" spans="1:27" ht="12">
      <c r="A33" s="29" t="s">
        <v>178</v>
      </c>
      <c r="B33" s="38">
        <v>11</v>
      </c>
      <c r="C33" s="39">
        <v>3.4</v>
      </c>
      <c r="D33" s="38">
        <v>14.3</v>
      </c>
      <c r="E33" s="38">
        <v>11.5</v>
      </c>
      <c r="F33" s="38">
        <v>6.2</v>
      </c>
      <c r="G33" s="37">
        <v>1.1</v>
      </c>
      <c r="H33" s="38">
        <v>2.1</v>
      </c>
      <c r="I33" s="38">
        <v>12.3</v>
      </c>
      <c r="J33" s="38">
        <v>9.1</v>
      </c>
      <c r="K33" s="38">
        <v>5.5</v>
      </c>
      <c r="L33" s="38">
        <v>4.9</v>
      </c>
      <c r="M33" s="33">
        <v>1</v>
      </c>
      <c r="N33" s="33">
        <v>2</v>
      </c>
      <c r="O33" s="33">
        <v>4</v>
      </c>
      <c r="P33" s="33">
        <v>5</v>
      </c>
      <c r="Q33" s="33">
        <v>2</v>
      </c>
      <c r="R33" s="33">
        <v>2</v>
      </c>
      <c r="S33" s="33">
        <v>4</v>
      </c>
      <c r="T33" s="33">
        <v>4</v>
      </c>
      <c r="U33" s="33">
        <v>29</v>
      </c>
      <c r="V33" s="33">
        <v>12</v>
      </c>
      <c r="W33" s="33">
        <v>13</v>
      </c>
      <c r="X33" s="33">
        <v>15</v>
      </c>
      <c r="Y33" s="33"/>
      <c r="Z33" s="33"/>
      <c r="AA33" s="33"/>
    </row>
    <row r="34" spans="1:27" ht="12">
      <c r="A34" s="29" t="s">
        <v>78</v>
      </c>
      <c r="B34" s="34">
        <v>0</v>
      </c>
      <c r="C34" s="34">
        <v>0</v>
      </c>
      <c r="D34" s="34">
        <v>0</v>
      </c>
      <c r="E34" s="38">
        <v>7.7</v>
      </c>
      <c r="F34" s="34">
        <v>0</v>
      </c>
      <c r="G34" s="38">
        <v>34.8</v>
      </c>
      <c r="H34" s="38">
        <v>26.4</v>
      </c>
      <c r="I34" s="38">
        <v>0.6</v>
      </c>
      <c r="J34" s="38">
        <v>1.5</v>
      </c>
      <c r="K34" s="34">
        <v>0</v>
      </c>
      <c r="L34" s="38">
        <v>1.9</v>
      </c>
      <c r="M34" s="34">
        <v>0</v>
      </c>
      <c r="N34" s="33">
        <v>1</v>
      </c>
      <c r="O34" s="33">
        <v>2</v>
      </c>
      <c r="P34" s="34">
        <v>0</v>
      </c>
      <c r="Q34" s="33">
        <v>93</v>
      </c>
      <c r="R34" s="33">
        <v>144</v>
      </c>
      <c r="S34" s="34">
        <v>146</v>
      </c>
      <c r="T34" s="33">
        <v>142</v>
      </c>
      <c r="U34" s="33">
        <v>150</v>
      </c>
      <c r="V34" s="33">
        <v>385</v>
      </c>
      <c r="W34" s="33">
        <v>700</v>
      </c>
      <c r="X34" s="33">
        <v>194</v>
      </c>
      <c r="Y34" s="33"/>
      <c r="Z34" s="33"/>
      <c r="AA34" s="33"/>
    </row>
    <row r="35" spans="1:27" ht="12">
      <c r="A35" s="29" t="s">
        <v>94</v>
      </c>
      <c r="B35" s="38">
        <v>1391.3</v>
      </c>
      <c r="C35" s="38">
        <v>1672.9</v>
      </c>
      <c r="D35" s="38">
        <v>1669.9</v>
      </c>
      <c r="E35" s="38">
        <v>1555.2</v>
      </c>
      <c r="F35" s="38">
        <v>1242.4</v>
      </c>
      <c r="G35" s="38">
        <v>1336.8</v>
      </c>
      <c r="H35" s="38">
        <v>1367.9</v>
      </c>
      <c r="I35" s="38">
        <v>1632.1</v>
      </c>
      <c r="J35" s="38">
        <v>1550.6</v>
      </c>
      <c r="K35" s="38">
        <v>1492.6</v>
      </c>
      <c r="L35" s="38">
        <v>1864.5</v>
      </c>
      <c r="M35" s="33">
        <v>2592</v>
      </c>
      <c r="N35" s="33">
        <v>2573</v>
      </c>
      <c r="O35" s="33">
        <v>2409</v>
      </c>
      <c r="P35" s="33">
        <v>2380</v>
      </c>
      <c r="Q35" s="33">
        <v>2521</v>
      </c>
      <c r="R35" s="33">
        <v>2811</v>
      </c>
      <c r="S35" s="33">
        <v>2843</v>
      </c>
      <c r="T35" s="33">
        <v>3146</v>
      </c>
      <c r="U35" s="33">
        <v>4533</v>
      </c>
      <c r="V35" s="33">
        <v>4745</v>
      </c>
      <c r="W35" s="33">
        <v>4625</v>
      </c>
      <c r="X35" s="33">
        <v>5415</v>
      </c>
      <c r="Y35" s="33"/>
      <c r="Z35" s="33"/>
      <c r="AA35" s="33"/>
    </row>
    <row r="36" spans="1:27" ht="12">
      <c r="A36" s="29" t="s">
        <v>95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3"/>
      <c r="Z36" s="33"/>
      <c r="AA36" s="33"/>
    </row>
    <row r="37" spans="1:27" ht="12">
      <c r="A37" s="29" t="s">
        <v>179</v>
      </c>
      <c r="B37" s="38">
        <v>1148.8</v>
      </c>
      <c r="C37" s="38">
        <v>1331.4</v>
      </c>
      <c r="D37" s="38">
        <v>1413.5</v>
      </c>
      <c r="E37" s="38">
        <v>1292</v>
      </c>
      <c r="F37" s="38">
        <v>1139.4</v>
      </c>
      <c r="G37" s="38">
        <v>1273.2</v>
      </c>
      <c r="H37" s="38">
        <v>1223</v>
      </c>
      <c r="I37" s="38">
        <v>1401.6</v>
      </c>
      <c r="J37" s="38">
        <v>1251.7</v>
      </c>
      <c r="K37" s="38">
        <v>1465.3</v>
      </c>
      <c r="L37" s="38">
        <v>1757.4</v>
      </c>
      <c r="M37" s="33">
        <v>2130</v>
      </c>
      <c r="N37" s="33">
        <v>2281</v>
      </c>
      <c r="O37" s="33">
        <v>2183</v>
      </c>
      <c r="P37" s="33">
        <v>2055</v>
      </c>
      <c r="Q37" s="33">
        <v>2423</v>
      </c>
      <c r="R37" s="33">
        <v>2476</v>
      </c>
      <c r="S37" s="33">
        <v>2511</v>
      </c>
      <c r="T37" s="33">
        <v>2440</v>
      </c>
      <c r="U37" s="33">
        <v>3207</v>
      </c>
      <c r="V37" s="33">
        <v>2980</v>
      </c>
      <c r="W37" s="33">
        <v>3176</v>
      </c>
      <c r="X37" s="33">
        <v>3914</v>
      </c>
      <c r="Y37" s="33"/>
      <c r="Z37" s="33"/>
      <c r="AA37" s="33"/>
    </row>
    <row r="38" spans="1:27" ht="12">
      <c r="A38" s="29" t="s">
        <v>180</v>
      </c>
      <c r="B38" s="38"/>
      <c r="C38" s="38"/>
      <c r="D38" s="34">
        <v>0</v>
      </c>
      <c r="E38" s="39">
        <v>0.2</v>
      </c>
      <c r="F38" s="38">
        <v>0.8</v>
      </c>
      <c r="G38" s="38">
        <v>1</v>
      </c>
      <c r="H38" s="38">
        <v>1.2</v>
      </c>
      <c r="I38" s="38">
        <v>0.6</v>
      </c>
      <c r="J38" s="39">
        <v>0.3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2">
      <c r="A39" s="29" t="s">
        <v>181</v>
      </c>
      <c r="B39" s="38">
        <v>89.8</v>
      </c>
      <c r="C39" s="38">
        <v>119.7</v>
      </c>
      <c r="D39" s="38">
        <v>24.4</v>
      </c>
      <c r="E39" s="38">
        <v>6.6</v>
      </c>
      <c r="F39" s="38">
        <v>15.2</v>
      </c>
      <c r="G39" s="38">
        <v>20.5</v>
      </c>
      <c r="H39" s="38">
        <v>17.9</v>
      </c>
      <c r="I39" s="38">
        <v>6.4</v>
      </c>
      <c r="J39" s="38">
        <v>1.8</v>
      </c>
      <c r="K39" s="38">
        <v>6.1</v>
      </c>
      <c r="L39" s="38">
        <v>7.8</v>
      </c>
      <c r="M39" s="33">
        <v>77</v>
      </c>
      <c r="N39" s="33">
        <v>27</v>
      </c>
      <c r="O39" s="33">
        <v>4</v>
      </c>
      <c r="P39" s="33">
        <v>22</v>
      </c>
      <c r="Q39" s="33">
        <v>69</v>
      </c>
      <c r="R39" s="33">
        <v>253</v>
      </c>
      <c r="S39" s="33">
        <v>128</v>
      </c>
      <c r="T39" s="33">
        <v>133</v>
      </c>
      <c r="U39" s="33">
        <v>982</v>
      </c>
      <c r="V39" s="33">
        <v>702</v>
      </c>
      <c r="W39" s="33">
        <v>90</v>
      </c>
      <c r="X39" s="33">
        <v>2</v>
      </c>
      <c r="Y39" s="33"/>
      <c r="Z39" s="33"/>
      <c r="AA39" s="33"/>
    </row>
    <row r="40" spans="1:27" ht="12">
      <c r="A40" s="29" t="s">
        <v>182</v>
      </c>
      <c r="B40" s="38">
        <v>152.7</v>
      </c>
      <c r="C40" s="38">
        <v>221.8</v>
      </c>
      <c r="D40" s="38">
        <v>232</v>
      </c>
      <c r="E40" s="38">
        <v>256.4</v>
      </c>
      <c r="F40" s="38">
        <v>87</v>
      </c>
      <c r="G40" s="38">
        <v>42.1</v>
      </c>
      <c r="H40" s="38">
        <v>125.8</v>
      </c>
      <c r="I40" s="38">
        <v>223.5</v>
      </c>
      <c r="J40" s="38">
        <v>296.8</v>
      </c>
      <c r="K40" s="38">
        <v>21.2</v>
      </c>
      <c r="L40" s="38">
        <v>99.3</v>
      </c>
      <c r="M40" s="33">
        <v>385</v>
      </c>
      <c r="N40" s="33">
        <v>265</v>
      </c>
      <c r="O40" s="33">
        <v>222</v>
      </c>
      <c r="P40" s="34">
        <v>303</v>
      </c>
      <c r="Q40" s="33"/>
      <c r="R40" s="33"/>
      <c r="S40" s="33"/>
      <c r="T40" s="33"/>
      <c r="U40" s="33"/>
      <c r="V40" s="33"/>
      <c r="W40" s="33">
        <v>16</v>
      </c>
      <c r="X40" s="33">
        <v>278</v>
      </c>
      <c r="Y40" s="33"/>
      <c r="Z40" s="33"/>
      <c r="AA40" s="33"/>
    </row>
    <row r="41" spans="1:27" ht="12">
      <c r="A41" s="29" t="s">
        <v>183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3">
        <v>20</v>
      </c>
      <c r="R41" s="33">
        <v>80</v>
      </c>
      <c r="S41" s="33">
        <v>145</v>
      </c>
      <c r="T41" s="33">
        <v>245</v>
      </c>
      <c r="U41" s="33">
        <v>277</v>
      </c>
      <c r="V41" s="33">
        <v>784</v>
      </c>
      <c r="W41" s="33">
        <v>1086</v>
      </c>
      <c r="X41" s="33">
        <v>497</v>
      </c>
      <c r="Y41" s="33"/>
      <c r="Z41" s="33"/>
      <c r="AA41" s="33"/>
    </row>
    <row r="42" spans="1:27" ht="12">
      <c r="A42" s="29" t="s">
        <v>184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3"/>
      <c r="R42" s="33"/>
      <c r="S42" s="33"/>
      <c r="T42" s="33"/>
      <c r="U42" s="33"/>
      <c r="V42" s="33"/>
      <c r="W42" s="33">
        <v>256</v>
      </c>
      <c r="X42" s="33">
        <v>724</v>
      </c>
      <c r="Y42" s="33"/>
      <c r="Z42" s="33"/>
      <c r="AA42" s="33"/>
    </row>
    <row r="43" spans="1:27" ht="12">
      <c r="A43" s="29" t="s">
        <v>78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3">
        <v>0</v>
      </c>
      <c r="Q43" s="33">
        <v>9</v>
      </c>
      <c r="R43" s="34">
        <v>2</v>
      </c>
      <c r="S43" s="34">
        <v>59</v>
      </c>
      <c r="T43" s="33">
        <v>328</v>
      </c>
      <c r="U43" s="34">
        <v>67</v>
      </c>
      <c r="V43" s="33">
        <v>279</v>
      </c>
      <c r="W43" s="33">
        <v>1</v>
      </c>
      <c r="X43" s="34">
        <v>0</v>
      </c>
      <c r="Y43" s="33"/>
      <c r="Z43" s="33"/>
      <c r="AA43" s="33"/>
    </row>
    <row r="44" spans="1:27" ht="12">
      <c r="A44" s="29" t="s">
        <v>101</v>
      </c>
      <c r="B44" s="33"/>
      <c r="C44" s="38"/>
      <c r="D44" s="38">
        <v>379.6</v>
      </c>
      <c r="E44" s="38">
        <v>468.6</v>
      </c>
      <c r="F44" s="38">
        <v>373.8</v>
      </c>
      <c r="G44" s="38">
        <v>232.5</v>
      </c>
      <c r="H44" s="38">
        <v>356.6</v>
      </c>
      <c r="I44" s="38">
        <v>360.1</v>
      </c>
      <c r="J44" s="38">
        <v>240</v>
      </c>
      <c r="K44" s="38">
        <v>298.5</v>
      </c>
      <c r="L44" s="38">
        <v>368.9</v>
      </c>
      <c r="M44" s="33">
        <v>306</v>
      </c>
      <c r="N44" s="33">
        <v>238</v>
      </c>
      <c r="O44" s="33">
        <v>222</v>
      </c>
      <c r="P44" s="33">
        <v>173</v>
      </c>
      <c r="Q44" s="33">
        <v>152</v>
      </c>
      <c r="R44" s="33">
        <v>217</v>
      </c>
      <c r="S44" s="33">
        <v>53</v>
      </c>
      <c r="T44" s="33">
        <v>161</v>
      </c>
      <c r="U44" s="33">
        <v>170</v>
      </c>
      <c r="V44" s="33">
        <v>29</v>
      </c>
      <c r="W44" s="33">
        <v>16</v>
      </c>
      <c r="X44" s="33">
        <v>22</v>
      </c>
      <c r="Y44" s="33"/>
      <c r="Z44" s="33"/>
      <c r="AA44" s="33"/>
    </row>
    <row r="45" spans="1:27" ht="12">
      <c r="A45" s="29" t="s">
        <v>185</v>
      </c>
      <c r="B45" s="33"/>
      <c r="C45" s="38"/>
      <c r="D45" s="38">
        <v>73.8</v>
      </c>
      <c r="E45" s="38">
        <v>141.1</v>
      </c>
      <c r="F45" s="38">
        <v>115.4</v>
      </c>
      <c r="G45" s="38">
        <v>54.4</v>
      </c>
      <c r="H45" s="38">
        <v>38.3</v>
      </c>
      <c r="I45" s="39">
        <v>27.6</v>
      </c>
      <c r="J45" s="39">
        <v>72.1</v>
      </c>
      <c r="K45" s="39">
        <v>4.7</v>
      </c>
      <c r="L45" s="39">
        <v>4.1</v>
      </c>
      <c r="M45" s="34">
        <v>33</v>
      </c>
      <c r="N45" s="34">
        <v>22</v>
      </c>
      <c r="O45" s="34">
        <v>140</v>
      </c>
      <c r="P45" s="34">
        <v>440</v>
      </c>
      <c r="Q45" s="34">
        <v>666</v>
      </c>
      <c r="R45" s="34">
        <v>484</v>
      </c>
      <c r="S45" s="33">
        <v>536</v>
      </c>
      <c r="T45" s="33">
        <v>405</v>
      </c>
      <c r="U45" s="33">
        <v>358</v>
      </c>
      <c r="V45" s="34">
        <v>0</v>
      </c>
      <c r="W45" s="34">
        <v>0</v>
      </c>
      <c r="X45" s="34">
        <v>0</v>
      </c>
      <c r="Y45" s="34"/>
      <c r="Z45" s="34"/>
      <c r="AA45" s="34"/>
    </row>
    <row r="46" spans="1:27" ht="12">
      <c r="A46" s="29" t="s">
        <v>186</v>
      </c>
      <c r="B46" s="33"/>
      <c r="C46" s="38"/>
      <c r="D46" s="38">
        <v>59.5</v>
      </c>
      <c r="E46" s="38">
        <v>65.3</v>
      </c>
      <c r="F46" s="38">
        <v>87.8</v>
      </c>
      <c r="G46" s="38">
        <v>167.1</v>
      </c>
      <c r="H46" s="38">
        <v>57</v>
      </c>
      <c r="I46" s="38">
        <v>115.5</v>
      </c>
      <c r="J46" s="38">
        <v>132.8</v>
      </c>
      <c r="K46" s="38">
        <v>226.8</v>
      </c>
      <c r="L46" s="38">
        <v>333.5</v>
      </c>
      <c r="M46" s="33">
        <v>862</v>
      </c>
      <c r="N46" s="33">
        <v>903</v>
      </c>
      <c r="O46" s="33">
        <v>549</v>
      </c>
      <c r="P46" s="33">
        <v>366</v>
      </c>
      <c r="Q46" s="33">
        <v>168</v>
      </c>
      <c r="R46" s="33">
        <v>818</v>
      </c>
      <c r="S46" s="33">
        <v>763</v>
      </c>
      <c r="T46" s="33">
        <v>598</v>
      </c>
      <c r="U46" s="33">
        <v>434</v>
      </c>
      <c r="V46" s="33">
        <v>461</v>
      </c>
      <c r="W46" s="33">
        <v>685</v>
      </c>
      <c r="X46" s="33">
        <v>1630</v>
      </c>
      <c r="Y46" s="33"/>
      <c r="Z46" s="33"/>
      <c r="AA46" s="33"/>
    </row>
    <row r="47" spans="1:25" ht="12">
      <c r="A47" s="29" t="s">
        <v>104</v>
      </c>
      <c r="R47" s="34">
        <v>28</v>
      </c>
      <c r="S47" s="33">
        <v>35</v>
      </c>
      <c r="V47" s="33">
        <v>128</v>
      </c>
      <c r="W47" s="33">
        <v>120</v>
      </c>
      <c r="X47" s="33">
        <v>93</v>
      </c>
      <c r="Y47" s="33"/>
    </row>
    <row r="49" spans="1:24" ht="12">
      <c r="A49" s="29" t="s">
        <v>187</v>
      </c>
      <c r="Q49" s="35">
        <v>65</v>
      </c>
      <c r="R49" s="35">
        <v>57</v>
      </c>
      <c r="S49" s="35">
        <v>69</v>
      </c>
      <c r="T49" s="35">
        <v>50</v>
      </c>
      <c r="U49" s="35">
        <v>73</v>
      </c>
      <c r="V49" s="33">
        <v>293</v>
      </c>
      <c r="W49" s="33">
        <v>568</v>
      </c>
      <c r="X49" s="35">
        <v>130</v>
      </c>
    </row>
    <row r="50" spans="1:24" ht="12">
      <c r="A50" s="29" t="s">
        <v>188</v>
      </c>
      <c r="Q50" s="35"/>
      <c r="R50" s="35"/>
      <c r="S50" s="33">
        <v>74</v>
      </c>
      <c r="T50" s="33">
        <v>79</v>
      </c>
      <c r="U50" s="33">
        <v>75</v>
      </c>
      <c r="V50" s="33">
        <v>12</v>
      </c>
      <c r="W50" s="33">
        <v>17</v>
      </c>
      <c r="X50" s="33">
        <v>22</v>
      </c>
    </row>
    <row r="51" spans="1:24" ht="12">
      <c r="A51" s="29" t="s">
        <v>189</v>
      </c>
      <c r="Q51" s="35">
        <f>Q34-Q49</f>
        <v>28</v>
      </c>
      <c r="R51" s="35">
        <f>R34-R49</f>
        <v>87</v>
      </c>
      <c r="S51" s="35">
        <f>S34-S49-S50</f>
        <v>3</v>
      </c>
      <c r="T51" s="35">
        <f>T34-T49-T50</f>
        <v>13</v>
      </c>
      <c r="U51" s="35">
        <f>U34-U49-U50</f>
        <v>2</v>
      </c>
      <c r="V51" s="35">
        <f>V34-V49-V50</f>
        <v>80</v>
      </c>
      <c r="W51" s="35">
        <f>W34-W49-W50</f>
        <v>115</v>
      </c>
      <c r="X51" s="35">
        <f>X34-X49-X50</f>
        <v>42</v>
      </c>
    </row>
    <row r="52" spans="1:24" ht="12">
      <c r="A52" s="29"/>
      <c r="Q52" s="35"/>
      <c r="R52" s="35"/>
      <c r="S52" s="35"/>
      <c r="T52" s="35"/>
      <c r="U52" s="35"/>
      <c r="V52" s="35"/>
      <c r="W52" s="35"/>
      <c r="X52" s="35"/>
    </row>
    <row r="53" spans="1:24" ht="12">
      <c r="A53" s="29" t="s">
        <v>190</v>
      </c>
      <c r="Q53" s="40">
        <v>0.04</v>
      </c>
      <c r="R53" s="35">
        <v>1</v>
      </c>
      <c r="S53" s="35">
        <v>4</v>
      </c>
      <c r="T53" s="35">
        <v>95</v>
      </c>
      <c r="U53" s="35">
        <v>2</v>
      </c>
      <c r="V53" s="35">
        <v>55</v>
      </c>
      <c r="W53" s="35"/>
      <c r="X53" s="35"/>
    </row>
    <row r="54" spans="1:24" ht="12">
      <c r="A54" s="29" t="s">
        <v>191</v>
      </c>
      <c r="Q54" s="35"/>
      <c r="R54" s="35"/>
      <c r="S54" s="33">
        <v>53</v>
      </c>
      <c r="T54" s="33">
        <v>231</v>
      </c>
      <c r="U54" s="33">
        <v>65</v>
      </c>
      <c r="V54" s="33">
        <v>224</v>
      </c>
      <c r="W54" s="33"/>
      <c r="X54" s="35"/>
    </row>
    <row r="55" spans="1:24" ht="12">
      <c r="A55" s="29" t="s">
        <v>192</v>
      </c>
      <c r="Q55" s="35">
        <f>Q43-Q53</f>
        <v>8.96</v>
      </c>
      <c r="R55" s="35">
        <f>R43-R53</f>
        <v>1</v>
      </c>
      <c r="S55" s="35">
        <f>S43-S53-S54</f>
        <v>2</v>
      </c>
      <c r="T55" s="35">
        <f>T43-T53-T54</f>
        <v>2</v>
      </c>
      <c r="U55" s="35">
        <f>U43-U53-U54</f>
        <v>0</v>
      </c>
      <c r="V55" s="35">
        <f>V43-V53-V54</f>
        <v>0</v>
      </c>
      <c r="W55" s="35"/>
      <c r="X55" s="35"/>
    </row>
    <row r="56" spans="1:24" ht="12">
      <c r="A56" s="29"/>
      <c r="Q56" s="35"/>
      <c r="R56" s="35"/>
      <c r="S56" s="35"/>
      <c r="T56" s="35"/>
      <c r="U56" s="35"/>
      <c r="V56" s="35"/>
      <c r="W56" s="35"/>
      <c r="X56" s="35"/>
    </row>
    <row r="57" spans="1:24" ht="12">
      <c r="A57" s="29"/>
      <c r="Q57" s="35"/>
      <c r="R57" s="35"/>
      <c r="S57" s="35"/>
      <c r="T57" s="35"/>
      <c r="U57" s="35"/>
      <c r="V57" s="35"/>
      <c r="W57" s="35"/>
      <c r="X57" s="35"/>
    </row>
    <row r="58" spans="1:17" ht="12">
      <c r="A58" s="29" t="s">
        <v>193</v>
      </c>
      <c r="Q58" s="29"/>
    </row>
    <row r="59" spans="1:17" ht="12">
      <c r="A59" s="29"/>
      <c r="Q59" s="29"/>
    </row>
    <row r="60" spans="1:17" ht="12">
      <c r="A60" s="29" t="s">
        <v>107</v>
      </c>
      <c r="Q60" s="29"/>
    </row>
    <row r="61" spans="1:17" ht="12">
      <c r="A61" s="29" t="s">
        <v>108</v>
      </c>
      <c r="Q61" s="29"/>
    </row>
    <row r="62" spans="1:17" ht="12">
      <c r="A62" s="29" t="s">
        <v>109</v>
      </c>
      <c r="Q62" s="29"/>
    </row>
    <row r="63" spans="1:17" ht="12">
      <c r="A63" s="29"/>
      <c r="Q63" s="29"/>
    </row>
    <row r="64" spans="1:17" ht="12">
      <c r="A64" s="29" t="s">
        <v>194</v>
      </c>
      <c r="Q64" s="29"/>
    </row>
    <row r="66" spans="1:17" ht="12">
      <c r="A66" s="29" t="s">
        <v>195</v>
      </c>
      <c r="Q66" s="29"/>
    </row>
    <row r="68" spans="1:17" ht="12">
      <c r="A68" s="29"/>
      <c r="Q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ht="12">
      <c r="A79" s="29"/>
    </row>
    <row r="80" ht="12">
      <c r="A80" s="29"/>
    </row>
    <row r="81" ht="12">
      <c r="A81" s="29"/>
    </row>
    <row r="82" ht="12">
      <c r="A82" s="29"/>
    </row>
    <row r="83" ht="12">
      <c r="A83" s="29"/>
    </row>
    <row r="84" ht="12">
      <c r="A84" s="29"/>
    </row>
    <row r="85" ht="12">
      <c r="A85" s="29"/>
    </row>
    <row r="86" ht="12">
      <c r="A86" s="29"/>
    </row>
    <row r="87" ht="12">
      <c r="A87" s="29"/>
    </row>
    <row r="88" spans="12:14" ht="12">
      <c r="L88" s="33"/>
      <c r="M88" s="33"/>
      <c r="N88" s="33"/>
    </row>
    <row r="89" spans="12:14" ht="12">
      <c r="L89" s="33"/>
      <c r="M89" s="33"/>
      <c r="N89" s="33"/>
    </row>
    <row r="90" spans="12:14" ht="12">
      <c r="L90" s="33"/>
      <c r="M90" s="33"/>
      <c r="N90" s="33"/>
    </row>
    <row r="91" spans="12:14" ht="12">
      <c r="L91" s="33"/>
      <c r="M91" s="33"/>
      <c r="N91" s="33"/>
    </row>
    <row r="92" spans="12:14" ht="12">
      <c r="L92" s="33"/>
      <c r="M92" s="33"/>
      <c r="N92" s="33"/>
    </row>
    <row r="93" spans="12:14" ht="12">
      <c r="L93" s="33"/>
      <c r="M93" s="33"/>
      <c r="N93" s="33"/>
    </row>
    <row r="94" spans="12:14" ht="12">
      <c r="L94" s="33"/>
      <c r="M94" s="33"/>
      <c r="N94" s="33"/>
    </row>
    <row r="95" spans="12:14" ht="12">
      <c r="L95" s="33"/>
      <c r="M95" s="33"/>
      <c r="N95" s="33"/>
    </row>
    <row r="96" spans="12:14" ht="12">
      <c r="L96" s="33"/>
      <c r="M96" s="33"/>
      <c r="N96" s="33"/>
    </row>
    <row r="97" spans="12:14" ht="12">
      <c r="L97" s="33"/>
      <c r="M97" s="33"/>
      <c r="N97" s="33"/>
    </row>
    <row r="98" spans="12:14" ht="12">
      <c r="L98" s="33"/>
      <c r="M98" s="33"/>
      <c r="N98" s="33"/>
    </row>
    <row r="99" spans="12:14" ht="12">
      <c r="L99" s="33"/>
      <c r="M99" s="33"/>
      <c r="N99" s="33"/>
    </row>
    <row r="100" spans="12:14" ht="12">
      <c r="L100" s="33"/>
      <c r="M100" s="33"/>
      <c r="N100" s="33"/>
    </row>
    <row r="101" spans="12:14" ht="12">
      <c r="L101" s="33"/>
      <c r="M101" s="33"/>
      <c r="N101" s="33"/>
    </row>
    <row r="102" spans="12:13" ht="12">
      <c r="L102" s="33"/>
      <c r="M102" s="3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Y102"/>
  <sheetViews>
    <sheetView zoomScalePageLayoutView="0" workbookViewId="0" topLeftCell="A1">
      <pane xSplit="1" ySplit="8" topLeftCell="B9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2" width="9.8515625" style="27" customWidth="1"/>
    <col min="3" max="14" width="12.140625" style="27" customWidth="1"/>
    <col min="15" max="17" width="11.00390625" style="27" customWidth="1"/>
    <col min="18" max="18" width="12.421875" style="27" bestFit="1" customWidth="1"/>
    <col min="19" max="16384" width="11.00390625" style="27" customWidth="1"/>
  </cols>
  <sheetData>
    <row r="2" spans="7:51" ht="12">
      <c r="G2" s="28" t="s">
        <v>196</v>
      </c>
      <c r="AY2" s="29" t="s">
        <v>58</v>
      </c>
    </row>
    <row r="3" spans="7:51" ht="12">
      <c r="G3" s="28" t="s">
        <v>59</v>
      </c>
      <c r="AY3" s="29" t="s">
        <v>60</v>
      </c>
    </row>
    <row r="4" spans="7:51" ht="12">
      <c r="G4" s="28"/>
      <c r="AY4" s="29" t="s">
        <v>62</v>
      </c>
    </row>
    <row r="8" spans="1:27" ht="12">
      <c r="A8" s="29" t="s">
        <v>63</v>
      </c>
      <c r="B8" s="30">
        <v>1953</v>
      </c>
      <c r="C8" s="30">
        <v>1954</v>
      </c>
      <c r="D8" s="30">
        <v>1955</v>
      </c>
      <c r="E8" s="30">
        <v>1956</v>
      </c>
      <c r="F8" s="30">
        <v>1957</v>
      </c>
      <c r="G8" s="30">
        <v>1958</v>
      </c>
      <c r="H8" s="30">
        <v>1959</v>
      </c>
      <c r="I8" s="30">
        <v>1960</v>
      </c>
      <c r="J8" s="30">
        <v>1961</v>
      </c>
      <c r="K8" s="30">
        <v>1962</v>
      </c>
      <c r="L8" s="30">
        <v>1963</v>
      </c>
      <c r="M8" s="30">
        <v>1964</v>
      </c>
      <c r="N8" s="30">
        <v>1965</v>
      </c>
      <c r="O8" s="30">
        <v>1966</v>
      </c>
      <c r="P8" s="30">
        <v>1967</v>
      </c>
      <c r="Q8" s="30">
        <v>1968</v>
      </c>
      <c r="R8" s="30">
        <v>1969</v>
      </c>
      <c r="S8" s="30">
        <v>1970</v>
      </c>
      <c r="T8" s="30">
        <v>1971</v>
      </c>
      <c r="U8" s="30">
        <v>1972</v>
      </c>
      <c r="V8" s="31">
        <v>1973</v>
      </c>
      <c r="W8" s="31">
        <v>1974</v>
      </c>
      <c r="X8" s="32">
        <v>1975</v>
      </c>
      <c r="Y8" s="32"/>
      <c r="Z8" s="32"/>
      <c r="AA8" s="32"/>
    </row>
    <row r="9" spans="8:21" ht="12">
      <c r="H9" s="36" t="s">
        <v>197</v>
      </c>
      <c r="U9" s="28"/>
    </row>
    <row r="10" spans="1:27" ht="12">
      <c r="A10" s="29" t="s">
        <v>66</v>
      </c>
      <c r="B10" s="33">
        <v>502085</v>
      </c>
      <c r="C10" s="33">
        <v>607413</v>
      </c>
      <c r="D10" s="33">
        <v>577954</v>
      </c>
      <c r="E10" s="33">
        <v>621580</v>
      </c>
      <c r="F10" s="33">
        <v>575825</v>
      </c>
      <c r="G10" s="33">
        <v>464024</v>
      </c>
      <c r="H10" s="33">
        <v>562228</v>
      </c>
      <c r="I10" s="33">
        <v>573771</v>
      </c>
      <c r="J10" s="33">
        <v>503079</v>
      </c>
      <c r="K10" s="33">
        <v>549341</v>
      </c>
      <c r="L10" s="33">
        <v>594961</v>
      </c>
      <c r="M10" s="33">
        <v>583381</v>
      </c>
      <c r="N10" s="33">
        <v>616661</v>
      </c>
      <c r="O10" s="33">
        <v>679787</v>
      </c>
      <c r="P10" s="33">
        <v>791375</v>
      </c>
      <c r="Q10" s="33">
        <v>961350</v>
      </c>
      <c r="R10" s="33">
        <v>1009004</v>
      </c>
      <c r="S10" s="33">
        <v>986542</v>
      </c>
      <c r="T10" s="33">
        <v>874353</v>
      </c>
      <c r="U10" s="33">
        <v>650795</v>
      </c>
      <c r="V10" s="33">
        <v>675349</v>
      </c>
      <c r="W10" s="33">
        <v>516943</v>
      </c>
      <c r="X10" s="33">
        <v>530285</v>
      </c>
      <c r="Y10" s="33"/>
      <c r="Z10" s="33"/>
      <c r="AA10" s="33"/>
    </row>
    <row r="11" spans="1:27" ht="12">
      <c r="A11" s="29" t="s">
        <v>67</v>
      </c>
      <c r="B11" s="33">
        <v>408524</v>
      </c>
      <c r="C11" s="33">
        <v>518593</v>
      </c>
      <c r="D11" s="33">
        <v>467238</v>
      </c>
      <c r="E11" s="33">
        <v>507788</v>
      </c>
      <c r="F11" s="33">
        <v>306597</v>
      </c>
      <c r="G11" s="33">
        <v>386689</v>
      </c>
      <c r="H11" s="33">
        <v>492893</v>
      </c>
      <c r="I11" s="33">
        <v>497441</v>
      </c>
      <c r="J11" s="33">
        <v>432412</v>
      </c>
      <c r="K11" s="33">
        <v>491802</v>
      </c>
      <c r="L11" s="33">
        <v>523614</v>
      </c>
      <c r="M11" s="33">
        <v>497678</v>
      </c>
      <c r="N11" s="33">
        <v>534942</v>
      </c>
      <c r="O11" s="33">
        <v>571930</v>
      </c>
      <c r="P11" s="33">
        <v>567033</v>
      </c>
      <c r="Q11" s="33">
        <v>618057</v>
      </c>
      <c r="R11" s="33">
        <v>611327</v>
      </c>
      <c r="S11" s="33">
        <v>612014</v>
      </c>
      <c r="T11" s="33">
        <v>539476</v>
      </c>
      <c r="U11" s="33">
        <v>480883</v>
      </c>
      <c r="V11" s="33">
        <v>514880</v>
      </c>
      <c r="W11" s="33">
        <v>384204</v>
      </c>
      <c r="X11" s="33">
        <v>395588</v>
      </c>
      <c r="Y11" s="33"/>
      <c r="Z11" s="33"/>
      <c r="AA11" s="33"/>
    </row>
    <row r="12" spans="1:27" ht="12">
      <c r="A12" s="29" t="s">
        <v>160</v>
      </c>
      <c r="B12" s="33">
        <v>332</v>
      </c>
      <c r="C12" s="33">
        <v>273</v>
      </c>
      <c r="D12" s="33">
        <v>269</v>
      </c>
      <c r="E12" s="33">
        <v>326</v>
      </c>
      <c r="F12" s="33">
        <v>390</v>
      </c>
      <c r="G12" s="33">
        <v>513</v>
      </c>
      <c r="H12" s="33">
        <v>667</v>
      </c>
      <c r="I12" s="33">
        <v>479</v>
      </c>
      <c r="J12" s="33">
        <v>677</v>
      </c>
      <c r="K12" s="33">
        <v>602</v>
      </c>
      <c r="L12" s="33">
        <v>904</v>
      </c>
      <c r="M12" s="33">
        <v>930</v>
      </c>
      <c r="N12" s="33">
        <v>1763</v>
      </c>
      <c r="O12" s="33">
        <v>2193</v>
      </c>
      <c r="P12" s="33">
        <v>2437</v>
      </c>
      <c r="Q12" s="33">
        <v>3205</v>
      </c>
      <c r="R12" s="33">
        <v>4073</v>
      </c>
      <c r="S12" s="33">
        <v>3494</v>
      </c>
      <c r="T12" s="33">
        <v>5311</v>
      </c>
      <c r="U12" s="33">
        <v>3900</v>
      </c>
      <c r="V12" s="33">
        <v>4096</v>
      </c>
      <c r="W12" s="33">
        <v>4238</v>
      </c>
      <c r="X12" s="33">
        <v>2761</v>
      </c>
      <c r="Y12" s="33"/>
      <c r="Z12" s="33"/>
      <c r="AA12" s="33"/>
    </row>
    <row r="13" spans="1:27" ht="12">
      <c r="A13" s="29" t="s">
        <v>161</v>
      </c>
      <c r="B13" s="33">
        <v>341301</v>
      </c>
      <c r="C13" s="33">
        <v>441435</v>
      </c>
      <c r="D13" s="33">
        <v>376650</v>
      </c>
      <c r="E13" s="33">
        <v>398251</v>
      </c>
      <c r="F13" s="33">
        <v>401574</v>
      </c>
      <c r="G13" s="33">
        <v>300085</v>
      </c>
      <c r="H13" s="33">
        <v>415208</v>
      </c>
      <c r="I13" s="33">
        <v>406335</v>
      </c>
      <c r="J13" s="33">
        <v>328052</v>
      </c>
      <c r="K13" s="33">
        <v>374552</v>
      </c>
      <c r="L13" s="33">
        <v>402926</v>
      </c>
      <c r="M13" s="33">
        <v>369601</v>
      </c>
      <c r="N13" s="33">
        <v>345204</v>
      </c>
      <c r="O13" s="33">
        <v>344540</v>
      </c>
      <c r="P13" s="33">
        <v>320164</v>
      </c>
      <c r="Q13" s="33">
        <v>370915</v>
      </c>
      <c r="R13" s="33">
        <v>329746</v>
      </c>
      <c r="S13" s="33">
        <v>281441</v>
      </c>
      <c r="T13" s="33">
        <v>256715</v>
      </c>
      <c r="U13" s="33">
        <v>213191</v>
      </c>
      <c r="V13" s="33">
        <v>178078</v>
      </c>
      <c r="W13" s="33">
        <v>153943</v>
      </c>
      <c r="X13" s="33">
        <v>140150</v>
      </c>
      <c r="Y13" s="33"/>
      <c r="Z13" s="33"/>
      <c r="AA13" s="33"/>
    </row>
    <row r="14" spans="1:27" ht="12">
      <c r="A14" s="29" t="s">
        <v>162</v>
      </c>
      <c r="B14" s="33">
        <v>14489</v>
      </c>
      <c r="C14" s="33">
        <v>42817</v>
      </c>
      <c r="D14" s="33">
        <v>19166</v>
      </c>
      <c r="E14" s="33">
        <v>62264</v>
      </c>
      <c r="F14" s="33">
        <v>44007</v>
      </c>
      <c r="G14" s="33">
        <v>30760</v>
      </c>
      <c r="H14" s="33">
        <v>28004</v>
      </c>
      <c r="I14" s="33">
        <v>25620</v>
      </c>
      <c r="J14" s="33">
        <v>40886</v>
      </c>
      <c r="K14" s="33">
        <v>38883</v>
      </c>
      <c r="L14" s="33">
        <v>13323</v>
      </c>
      <c r="M14" s="33">
        <v>10241</v>
      </c>
      <c r="N14" s="33">
        <v>6146</v>
      </c>
      <c r="O14" s="33">
        <v>3821</v>
      </c>
      <c r="P14" s="33">
        <v>3563</v>
      </c>
      <c r="Q14" s="33">
        <v>2382</v>
      </c>
      <c r="R14" s="33">
        <v>4490</v>
      </c>
      <c r="S14" s="33">
        <v>3803</v>
      </c>
      <c r="T14" s="33">
        <v>2954</v>
      </c>
      <c r="U14" s="33">
        <v>1506</v>
      </c>
      <c r="V14" s="33">
        <v>1183</v>
      </c>
      <c r="W14" s="33">
        <v>746</v>
      </c>
      <c r="X14" s="33">
        <v>521</v>
      </c>
      <c r="Y14" s="33"/>
      <c r="Z14" s="33"/>
      <c r="AA14" s="33"/>
    </row>
    <row r="15" spans="1:27" ht="12">
      <c r="A15" s="29" t="s">
        <v>163</v>
      </c>
      <c r="B15" s="33">
        <v>353</v>
      </c>
      <c r="C15" s="33">
        <v>326</v>
      </c>
      <c r="D15" s="33">
        <v>439</v>
      </c>
      <c r="E15" s="33">
        <v>620</v>
      </c>
      <c r="F15" s="33">
        <v>651</v>
      </c>
      <c r="G15" s="33">
        <v>414</v>
      </c>
      <c r="H15" s="33">
        <v>472</v>
      </c>
      <c r="I15" s="33">
        <v>466</v>
      </c>
      <c r="J15" s="33">
        <v>662</v>
      </c>
      <c r="K15" s="33">
        <v>1346</v>
      </c>
      <c r="L15" s="33">
        <v>834</v>
      </c>
      <c r="M15" s="33">
        <v>932</v>
      </c>
      <c r="N15" s="33">
        <v>777</v>
      </c>
      <c r="O15" s="33">
        <v>1014</v>
      </c>
      <c r="P15" s="33">
        <v>844</v>
      </c>
      <c r="Q15" s="33">
        <v>866</v>
      </c>
      <c r="R15" s="33">
        <v>987</v>
      </c>
      <c r="S15" s="33">
        <v>815</v>
      </c>
      <c r="T15" s="33">
        <v>602</v>
      </c>
      <c r="U15" s="33">
        <v>446</v>
      </c>
      <c r="V15" s="33">
        <v>819</v>
      </c>
      <c r="W15" s="33">
        <v>710</v>
      </c>
      <c r="X15" s="33">
        <v>608</v>
      </c>
      <c r="Y15" s="33"/>
      <c r="Z15" s="33"/>
      <c r="AA15" s="33"/>
    </row>
    <row r="16" spans="1:27" ht="12">
      <c r="A16" s="29" t="s">
        <v>164</v>
      </c>
      <c r="B16" s="33">
        <v>22042</v>
      </c>
      <c r="C16" s="33">
        <v>12478</v>
      </c>
      <c r="D16" s="33">
        <v>19167</v>
      </c>
      <c r="E16" s="33">
        <v>22656</v>
      </c>
      <c r="F16" s="33">
        <v>22927</v>
      </c>
      <c r="G16" s="33">
        <v>26914</v>
      </c>
      <c r="H16" s="33">
        <v>31349</v>
      </c>
      <c r="I16" s="33">
        <v>43414</v>
      </c>
      <c r="J16" s="33">
        <v>34764</v>
      </c>
      <c r="K16" s="33">
        <v>37789</v>
      </c>
      <c r="L16" s="33">
        <v>53806</v>
      </c>
      <c r="M16" s="33">
        <v>69527</v>
      </c>
      <c r="N16" s="33">
        <v>98546</v>
      </c>
      <c r="O16" s="33">
        <v>113339</v>
      </c>
      <c r="P16" s="33">
        <v>128188</v>
      </c>
      <c r="Q16" s="33">
        <v>135953</v>
      </c>
      <c r="R16" s="33">
        <v>173944</v>
      </c>
      <c r="S16" s="33">
        <v>204739</v>
      </c>
      <c r="T16" s="33">
        <v>190140</v>
      </c>
      <c r="X16" s="33"/>
      <c r="Y16" s="33"/>
      <c r="Z16" s="33"/>
      <c r="AA16" s="33"/>
    </row>
    <row r="17" spans="1:27" ht="12">
      <c r="A17" s="29" t="s">
        <v>165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v>119323</v>
      </c>
      <c r="U17" s="33">
        <v>98474</v>
      </c>
      <c r="V17" s="33">
        <v>110309</v>
      </c>
      <c r="W17" s="33">
        <v>97055</v>
      </c>
      <c r="X17" s="33">
        <v>87523</v>
      </c>
      <c r="Y17" s="33"/>
      <c r="Z17" s="33"/>
      <c r="AA17" s="33"/>
    </row>
    <row r="18" spans="1:27" ht="12">
      <c r="A18" s="29" t="s">
        <v>166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>
        <v>70817</v>
      </c>
      <c r="U18" s="33">
        <v>79500</v>
      </c>
      <c r="V18" s="33">
        <v>90795</v>
      </c>
      <c r="W18" s="33">
        <v>58062</v>
      </c>
      <c r="X18" s="33">
        <v>54210</v>
      </c>
      <c r="Y18" s="33"/>
      <c r="Z18" s="33"/>
      <c r="AA18" s="33"/>
    </row>
    <row r="19" spans="1:27" ht="12">
      <c r="A19" s="29" t="s">
        <v>167</v>
      </c>
      <c r="B19" s="33">
        <v>28914</v>
      </c>
      <c r="C19" s="33">
        <v>19754</v>
      </c>
      <c r="D19" s="33">
        <v>17503</v>
      </c>
      <c r="E19" s="33">
        <v>21744</v>
      </c>
      <c r="F19" s="33">
        <v>16100</v>
      </c>
      <c r="G19" s="33">
        <v>25469</v>
      </c>
      <c r="H19" s="33">
        <v>14756</v>
      </c>
      <c r="I19" s="33">
        <v>19016</v>
      </c>
      <c r="J19" s="33">
        <v>24952</v>
      </c>
      <c r="K19" s="33">
        <v>35815</v>
      </c>
      <c r="L19" s="33">
        <v>48220</v>
      </c>
      <c r="M19" s="33">
        <v>41674</v>
      </c>
      <c r="N19" s="33">
        <v>66752</v>
      </c>
      <c r="O19" s="33">
        <v>76375</v>
      </c>
      <c r="P19" s="33">
        <v>78015</v>
      </c>
      <c r="Q19" s="33">
        <v>76443</v>
      </c>
      <c r="R19" s="33">
        <v>70388</v>
      </c>
      <c r="S19" s="33">
        <v>91716</v>
      </c>
      <c r="T19" s="33">
        <v>59923</v>
      </c>
      <c r="U19" s="33">
        <v>61515</v>
      </c>
      <c r="V19" s="33">
        <v>110309</v>
      </c>
      <c r="W19" s="33">
        <v>54570</v>
      </c>
      <c r="X19" s="33">
        <v>90240</v>
      </c>
      <c r="Y19" s="33"/>
      <c r="Z19" s="33"/>
      <c r="AA19" s="33"/>
    </row>
    <row r="20" spans="1:27" ht="12">
      <c r="A20" s="29" t="s">
        <v>168</v>
      </c>
      <c r="B20" s="33">
        <v>1090</v>
      </c>
      <c r="C20" s="33">
        <v>1191</v>
      </c>
      <c r="D20" s="33">
        <v>1447</v>
      </c>
      <c r="E20" s="33">
        <v>1726</v>
      </c>
      <c r="F20" s="33">
        <v>1305</v>
      </c>
      <c r="G20" s="33">
        <v>2099</v>
      </c>
      <c r="H20" s="33">
        <v>1633</v>
      </c>
      <c r="I20" s="33">
        <v>1256</v>
      </c>
      <c r="J20" s="33">
        <v>1385</v>
      </c>
      <c r="K20" s="33">
        <v>1312</v>
      </c>
      <c r="L20" s="33">
        <v>1728</v>
      </c>
      <c r="M20" s="33">
        <v>3585</v>
      </c>
      <c r="N20" s="33">
        <v>14955</v>
      </c>
      <c r="O20" s="33">
        <v>29859</v>
      </c>
      <c r="P20" s="33">
        <v>32667</v>
      </c>
      <c r="Q20" s="33">
        <v>26887</v>
      </c>
      <c r="R20" s="33">
        <v>26352</v>
      </c>
      <c r="S20" s="33">
        <v>24789</v>
      </c>
      <c r="T20" s="33">
        <v>21479</v>
      </c>
      <c r="U20" s="33">
        <v>20362</v>
      </c>
      <c r="V20" s="33">
        <v>15529</v>
      </c>
      <c r="W20" s="33">
        <v>13264</v>
      </c>
      <c r="X20" s="33">
        <v>17860</v>
      </c>
      <c r="Y20" s="33"/>
      <c r="Z20" s="33"/>
      <c r="AA20" s="33"/>
    </row>
    <row r="21" spans="1:27" ht="12">
      <c r="A21" s="29" t="s">
        <v>169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1126</v>
      </c>
      <c r="R21" s="33">
        <v>1137</v>
      </c>
      <c r="S21" s="33">
        <v>1045</v>
      </c>
      <c r="T21" s="33">
        <v>2164</v>
      </c>
      <c r="U21" s="33">
        <v>1819</v>
      </c>
      <c r="V21" s="33">
        <v>3004</v>
      </c>
      <c r="W21" s="33">
        <v>2238</v>
      </c>
      <c r="X21" s="33">
        <v>1457</v>
      </c>
      <c r="Y21" s="33"/>
      <c r="Z21" s="33"/>
      <c r="AA21" s="33"/>
    </row>
    <row r="22" spans="1:27" ht="12">
      <c r="A22" s="29" t="s">
        <v>170</v>
      </c>
      <c r="B22" s="33">
        <v>21</v>
      </c>
      <c r="C22" s="33">
        <v>319</v>
      </c>
      <c r="D22" s="33">
        <v>166</v>
      </c>
      <c r="E22" s="33">
        <v>201</v>
      </c>
      <c r="F22" s="33">
        <v>180</v>
      </c>
      <c r="G22" s="33">
        <v>257</v>
      </c>
      <c r="H22" s="33">
        <v>557</v>
      </c>
      <c r="I22" s="33">
        <v>679</v>
      </c>
      <c r="J22" s="33">
        <v>826</v>
      </c>
      <c r="K22" s="33">
        <v>1245</v>
      </c>
      <c r="L22" s="33">
        <v>1469</v>
      </c>
      <c r="M22" s="33">
        <v>881</v>
      </c>
      <c r="N22" s="33">
        <v>522</v>
      </c>
      <c r="O22" s="33">
        <v>642</v>
      </c>
      <c r="P22" s="33">
        <v>497</v>
      </c>
      <c r="Q22" s="33">
        <v>280</v>
      </c>
      <c r="R22" s="33">
        <v>210</v>
      </c>
      <c r="S22" s="33">
        <v>146</v>
      </c>
      <c r="T22" s="33">
        <v>188</v>
      </c>
      <c r="U22" s="33">
        <v>170</v>
      </c>
      <c r="V22" s="33">
        <v>318</v>
      </c>
      <c r="W22" s="33">
        <v>254</v>
      </c>
      <c r="X22" s="33">
        <v>249</v>
      </c>
      <c r="Y22" s="33"/>
      <c r="Z22" s="33"/>
      <c r="AA22" s="33"/>
    </row>
    <row r="23" spans="1:27" ht="12">
      <c r="A23" s="29" t="s">
        <v>171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2</v>
      </c>
      <c r="Y23" s="34"/>
      <c r="Z23" s="33"/>
      <c r="AA23" s="33"/>
    </row>
    <row r="24" spans="1:27" ht="12">
      <c r="A24" s="29" t="s">
        <v>78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3">
        <v>178</v>
      </c>
      <c r="H24" s="33">
        <v>247</v>
      </c>
      <c r="I24" s="33">
        <v>176</v>
      </c>
      <c r="J24" s="33">
        <v>208</v>
      </c>
      <c r="K24" s="33">
        <v>258</v>
      </c>
      <c r="L24" s="33">
        <v>404</v>
      </c>
      <c r="M24" s="33">
        <v>307</v>
      </c>
      <c r="N24" s="33">
        <v>277</v>
      </c>
      <c r="O24" s="33">
        <v>147</v>
      </c>
      <c r="P24" s="33">
        <v>658</v>
      </c>
      <c r="Q24" s="34">
        <v>0</v>
      </c>
      <c r="R24" s="34">
        <v>0</v>
      </c>
      <c r="S24" s="33">
        <v>26</v>
      </c>
      <c r="T24" s="34">
        <v>0</v>
      </c>
      <c r="U24" s="34">
        <v>0</v>
      </c>
      <c r="V24" s="34">
        <v>0</v>
      </c>
      <c r="W24" s="33">
        <v>30</v>
      </c>
      <c r="X24" s="33">
        <v>7</v>
      </c>
      <c r="Y24" s="33"/>
      <c r="Z24" s="33"/>
      <c r="AA24" s="33"/>
    </row>
    <row r="25" spans="1:27" ht="12">
      <c r="A25" s="29" t="s">
        <v>79</v>
      </c>
      <c r="B25" s="33">
        <v>78872</v>
      </c>
      <c r="C25" s="33">
        <v>68610</v>
      </c>
      <c r="D25" s="33">
        <v>64622</v>
      </c>
      <c r="E25" s="33">
        <v>62873</v>
      </c>
      <c r="F25" s="33">
        <v>50611</v>
      </c>
      <c r="G25" s="33">
        <v>53102</v>
      </c>
      <c r="H25" s="33">
        <v>31811</v>
      </c>
      <c r="I25" s="33">
        <v>32907</v>
      </c>
      <c r="J25" s="33">
        <v>28498</v>
      </c>
      <c r="K25" s="33">
        <v>29341</v>
      </c>
      <c r="L25" s="33">
        <v>33478</v>
      </c>
      <c r="M25" s="33">
        <v>34580</v>
      </c>
      <c r="N25" s="33">
        <v>42361</v>
      </c>
      <c r="O25" s="33">
        <v>76267</v>
      </c>
      <c r="P25" s="33">
        <v>191659</v>
      </c>
      <c r="Q25" s="33">
        <v>327374</v>
      </c>
      <c r="R25" s="33">
        <v>380449</v>
      </c>
      <c r="S25" s="33">
        <v>363435</v>
      </c>
      <c r="T25" s="33">
        <v>317351</v>
      </c>
      <c r="U25" s="33">
        <v>159151</v>
      </c>
      <c r="V25" s="33">
        <v>147664</v>
      </c>
      <c r="W25" s="33">
        <v>120273</v>
      </c>
      <c r="X25" s="33">
        <v>115750</v>
      </c>
      <c r="Y25" s="33"/>
      <c r="Z25" s="33"/>
      <c r="AA25" s="33"/>
    </row>
    <row r="26" spans="1:27" ht="12">
      <c r="A26" s="29" t="s">
        <v>173</v>
      </c>
      <c r="B26" s="33">
        <v>32238</v>
      </c>
      <c r="C26" s="33">
        <v>31720</v>
      </c>
      <c r="D26" s="33">
        <v>30654</v>
      </c>
      <c r="E26" s="33">
        <v>30487</v>
      </c>
      <c r="F26" s="33">
        <v>26347</v>
      </c>
      <c r="G26" s="33">
        <v>21874</v>
      </c>
      <c r="H26" s="33">
        <v>13753</v>
      </c>
      <c r="I26" s="33">
        <v>15454</v>
      </c>
      <c r="J26" s="33">
        <v>11253</v>
      </c>
      <c r="K26" s="33">
        <v>9806</v>
      </c>
      <c r="L26" s="33">
        <v>11844</v>
      </c>
      <c r="M26" s="33">
        <v>10748</v>
      </c>
      <c r="N26" s="33">
        <v>10544</v>
      </c>
      <c r="O26" s="33">
        <v>10684</v>
      </c>
      <c r="P26" s="33">
        <v>7617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12">
      <c r="A27" s="29" t="s">
        <v>174</v>
      </c>
      <c r="B27" s="33">
        <v>37384</v>
      </c>
      <c r="C27" s="33">
        <v>32040</v>
      </c>
      <c r="D27" s="33">
        <v>28840</v>
      </c>
      <c r="E27" s="33">
        <v>29164</v>
      </c>
      <c r="F27" s="33">
        <v>21957</v>
      </c>
      <c r="G27" s="33">
        <v>28738</v>
      </c>
      <c r="H27" s="33">
        <v>15404</v>
      </c>
      <c r="I27" s="33">
        <v>15059</v>
      </c>
      <c r="J27" s="33">
        <v>12405</v>
      </c>
      <c r="K27" s="33">
        <v>15486</v>
      </c>
      <c r="L27" s="33">
        <v>17738</v>
      </c>
      <c r="M27" s="33">
        <v>18824</v>
      </c>
      <c r="N27" s="33">
        <v>28497</v>
      </c>
      <c r="O27" s="33">
        <v>61923</v>
      </c>
      <c r="P27" s="33">
        <v>180472</v>
      </c>
      <c r="Q27" s="33">
        <v>315940</v>
      </c>
      <c r="R27" s="33">
        <v>369352</v>
      </c>
      <c r="S27" s="33">
        <v>350038</v>
      </c>
      <c r="T27" s="33">
        <v>303979</v>
      </c>
      <c r="U27" s="33">
        <v>142081</v>
      </c>
      <c r="V27" s="33">
        <v>121738</v>
      </c>
      <c r="W27" s="33">
        <v>76634</v>
      </c>
      <c r="X27" s="33">
        <v>93641</v>
      </c>
      <c r="Y27" s="33"/>
      <c r="Z27" s="33"/>
      <c r="AA27" s="33"/>
    </row>
    <row r="28" spans="1:27" ht="12">
      <c r="A28" s="29" t="s">
        <v>175</v>
      </c>
      <c r="B28" s="33">
        <v>5666</v>
      </c>
      <c r="C28" s="33">
        <v>2152</v>
      </c>
      <c r="D28" s="33">
        <v>3255</v>
      </c>
      <c r="E28" s="33">
        <v>1316</v>
      </c>
      <c r="F28" s="33">
        <v>287</v>
      </c>
      <c r="G28" s="33">
        <v>53</v>
      </c>
      <c r="H28" s="34">
        <v>0</v>
      </c>
      <c r="I28" s="33">
        <v>2</v>
      </c>
      <c r="J28" s="33">
        <v>2235</v>
      </c>
      <c r="K28" s="33">
        <v>1324</v>
      </c>
      <c r="L28" s="33">
        <v>605</v>
      </c>
      <c r="M28" s="33">
        <v>1823</v>
      </c>
      <c r="N28" s="33">
        <v>422</v>
      </c>
      <c r="O28" s="33">
        <v>280</v>
      </c>
      <c r="P28" s="33">
        <v>195</v>
      </c>
      <c r="Q28" s="33">
        <v>432</v>
      </c>
      <c r="R28" s="33">
        <v>781</v>
      </c>
      <c r="S28" s="33">
        <v>2036</v>
      </c>
      <c r="T28" s="33">
        <v>3663</v>
      </c>
      <c r="U28" s="33">
        <v>3877</v>
      </c>
      <c r="V28" s="33">
        <v>6420</v>
      </c>
      <c r="W28" s="33">
        <v>4274</v>
      </c>
      <c r="X28" s="33">
        <v>6751</v>
      </c>
      <c r="Y28" s="33"/>
      <c r="Z28" s="33"/>
      <c r="AA28" s="33"/>
    </row>
    <row r="29" spans="1:27" ht="12">
      <c r="A29" s="29" t="s">
        <v>176</v>
      </c>
      <c r="B29" s="33">
        <v>3088</v>
      </c>
      <c r="C29" s="33">
        <v>2354</v>
      </c>
      <c r="D29" s="33">
        <v>1751</v>
      </c>
      <c r="E29" s="33">
        <v>1645</v>
      </c>
      <c r="F29" s="33">
        <v>1965</v>
      </c>
      <c r="G29" s="33">
        <v>2154</v>
      </c>
      <c r="H29" s="33">
        <v>2345</v>
      </c>
      <c r="I29" s="33">
        <v>2089</v>
      </c>
      <c r="J29" s="33">
        <v>2093</v>
      </c>
      <c r="K29" s="33">
        <v>2239</v>
      </c>
      <c r="L29" s="33">
        <v>2677</v>
      </c>
      <c r="M29" s="33">
        <v>2792</v>
      </c>
      <c r="N29" s="33">
        <v>2561</v>
      </c>
      <c r="O29" s="33">
        <v>3078</v>
      </c>
      <c r="P29" s="33">
        <v>4007</v>
      </c>
      <c r="Q29" s="33">
        <v>3180</v>
      </c>
      <c r="R29" s="33">
        <v>3162</v>
      </c>
      <c r="S29" s="33">
        <v>3508</v>
      </c>
      <c r="T29" s="33">
        <v>3479</v>
      </c>
      <c r="U29" s="33">
        <v>3078</v>
      </c>
      <c r="V29" s="33">
        <v>4447</v>
      </c>
      <c r="W29" s="33">
        <v>4433</v>
      </c>
      <c r="X29" s="33">
        <v>4505</v>
      </c>
      <c r="Y29" s="33"/>
      <c r="Z29" s="33"/>
      <c r="AA29" s="33"/>
    </row>
    <row r="30" spans="1:27" ht="12">
      <c r="A30" s="29" t="s">
        <v>198</v>
      </c>
      <c r="B30" s="33">
        <v>381</v>
      </c>
      <c r="C30" s="34">
        <v>303</v>
      </c>
      <c r="D30" s="33"/>
      <c r="E30" s="33"/>
      <c r="F30" s="33"/>
      <c r="G30" s="33"/>
      <c r="H30" s="33"/>
      <c r="I30" s="33">
        <v>162</v>
      </c>
      <c r="J30" s="33">
        <v>317</v>
      </c>
      <c r="K30" s="33">
        <v>379</v>
      </c>
      <c r="L30" s="33">
        <v>399</v>
      </c>
      <c r="M30" s="33">
        <v>338</v>
      </c>
      <c r="N30" s="33">
        <v>291</v>
      </c>
      <c r="O30" s="34">
        <v>192</v>
      </c>
      <c r="P30" s="34">
        <v>315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2">
      <c r="A31" s="29" t="s">
        <v>89</v>
      </c>
      <c r="B31" s="34">
        <v>0</v>
      </c>
      <c r="C31" s="34">
        <v>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3">
        <v>2</v>
      </c>
      <c r="L31" s="33">
        <v>92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3"/>
      <c r="Z31" s="33"/>
      <c r="AA31" s="33"/>
    </row>
    <row r="32" spans="1:27" ht="12">
      <c r="A32" s="29" t="s">
        <v>177</v>
      </c>
      <c r="B32" s="33"/>
      <c r="C32" s="34"/>
      <c r="D32" s="33">
        <v>4</v>
      </c>
      <c r="E32" s="34">
        <v>0</v>
      </c>
      <c r="F32" s="34">
        <v>0</v>
      </c>
      <c r="G32" s="34">
        <v>0</v>
      </c>
      <c r="H32" s="34">
        <v>0</v>
      </c>
      <c r="I32" s="33">
        <f>31/2.205</f>
        <v>14.058956916099772</v>
      </c>
      <c r="J32" s="33">
        <v>1</v>
      </c>
      <c r="K32" s="33">
        <v>47</v>
      </c>
      <c r="L32" s="33">
        <v>44</v>
      </c>
      <c r="M32" s="33">
        <v>26</v>
      </c>
      <c r="N32" s="33">
        <v>7</v>
      </c>
      <c r="O32" s="33">
        <v>23</v>
      </c>
      <c r="P32" s="33">
        <v>82</v>
      </c>
      <c r="Q32" s="34">
        <v>0</v>
      </c>
      <c r="R32" s="34">
        <v>0</v>
      </c>
      <c r="S32" s="34">
        <v>0</v>
      </c>
      <c r="T32" s="33">
        <v>44</v>
      </c>
      <c r="U32" s="33">
        <v>79</v>
      </c>
      <c r="V32" s="33">
        <v>31</v>
      </c>
      <c r="W32" s="33">
        <v>21</v>
      </c>
      <c r="X32" s="33">
        <v>15</v>
      </c>
      <c r="Y32" s="33"/>
      <c r="Z32" s="33"/>
      <c r="AA32" s="33"/>
    </row>
    <row r="33" spans="1:27" ht="12">
      <c r="A33" s="29" t="s">
        <v>178</v>
      </c>
      <c r="B33" s="33">
        <v>105</v>
      </c>
      <c r="C33" s="34">
        <v>34</v>
      </c>
      <c r="D33" s="33">
        <v>118</v>
      </c>
      <c r="E33" s="33">
        <v>95</v>
      </c>
      <c r="F33" s="33">
        <v>55</v>
      </c>
      <c r="G33" s="35">
        <v>12</v>
      </c>
      <c r="H33" s="33">
        <v>23</v>
      </c>
      <c r="I33" s="33">
        <v>1</v>
      </c>
      <c r="J33" s="33">
        <f>3/2.205</f>
        <v>1.3605442176870748</v>
      </c>
      <c r="K33" s="33">
        <v>55</v>
      </c>
      <c r="L33" s="33">
        <v>49</v>
      </c>
      <c r="M33" s="33">
        <v>29</v>
      </c>
      <c r="N33" s="33">
        <v>20</v>
      </c>
      <c r="O33" s="33">
        <v>35</v>
      </c>
      <c r="P33" s="33">
        <v>31</v>
      </c>
      <c r="Q33" s="33">
        <v>17</v>
      </c>
      <c r="R33" s="33">
        <v>27</v>
      </c>
      <c r="S33" s="33">
        <v>27</v>
      </c>
      <c r="T33" s="33">
        <v>36</v>
      </c>
      <c r="U33" s="33">
        <v>29</v>
      </c>
      <c r="V33" s="33">
        <v>12</v>
      </c>
      <c r="W33" s="33">
        <v>71</v>
      </c>
      <c r="X33" s="33">
        <v>57</v>
      </c>
      <c r="Y33" s="33"/>
      <c r="Z33" s="33"/>
      <c r="AA33" s="33"/>
    </row>
    <row r="34" spans="1:27" ht="12">
      <c r="A34" s="29" t="s">
        <v>78</v>
      </c>
      <c r="B34" s="33">
        <v>10</v>
      </c>
      <c r="C34" s="33">
        <v>1</v>
      </c>
      <c r="D34" s="34">
        <v>0</v>
      </c>
      <c r="E34" s="33">
        <v>166</v>
      </c>
      <c r="F34" s="34">
        <v>0</v>
      </c>
      <c r="G34" s="33">
        <v>271</v>
      </c>
      <c r="H34" s="33">
        <v>286</v>
      </c>
      <c r="I34" s="33">
        <v>31</v>
      </c>
      <c r="J34" s="33">
        <v>98</v>
      </c>
      <c r="K34" s="33">
        <v>3</v>
      </c>
      <c r="L34" s="33">
        <v>30</v>
      </c>
      <c r="M34" s="34">
        <v>0</v>
      </c>
      <c r="N34" s="33">
        <v>19</v>
      </c>
      <c r="O34" s="33">
        <v>75</v>
      </c>
      <c r="P34" s="33">
        <v>2</v>
      </c>
      <c r="Q34" s="33">
        <v>7805</v>
      </c>
      <c r="R34" s="33">
        <v>8127</v>
      </c>
      <c r="S34" s="34">
        <v>7826</v>
      </c>
      <c r="T34" s="33">
        <v>6150</v>
      </c>
      <c r="U34" s="33">
        <v>10007</v>
      </c>
      <c r="V34" s="33">
        <v>15016</v>
      </c>
      <c r="W34" s="33">
        <v>34840</v>
      </c>
      <c r="X34" s="33">
        <v>10781</v>
      </c>
      <c r="Y34" s="33"/>
      <c r="Z34" s="33"/>
      <c r="AA34" s="33"/>
    </row>
    <row r="35" spans="1:27" ht="12">
      <c r="A35" s="29" t="s">
        <v>94</v>
      </c>
      <c r="B35" s="33">
        <v>14671</v>
      </c>
      <c r="C35" s="33">
        <v>20210</v>
      </c>
      <c r="D35" s="33">
        <v>21033</v>
      </c>
      <c r="E35" s="33">
        <v>21989</v>
      </c>
      <c r="F35" s="33">
        <v>10047</v>
      </c>
      <c r="G35" s="33">
        <v>6346</v>
      </c>
      <c r="H35" s="33">
        <v>10093</v>
      </c>
      <c r="I35" s="33">
        <v>15703</v>
      </c>
      <c r="J35" s="33">
        <v>23705</v>
      </c>
      <c r="K35" s="33">
        <v>5237</v>
      </c>
      <c r="L35" s="33">
        <v>9792</v>
      </c>
      <c r="M35" s="33">
        <v>27631</v>
      </c>
      <c r="N35" s="33">
        <v>20992</v>
      </c>
      <c r="O35" s="33">
        <v>14551</v>
      </c>
      <c r="P35" s="33">
        <v>18390</v>
      </c>
      <c r="Q35" s="33">
        <v>4318</v>
      </c>
      <c r="R35" s="33">
        <v>5217</v>
      </c>
      <c r="S35" s="33">
        <v>5939</v>
      </c>
      <c r="T35" s="33">
        <v>11394</v>
      </c>
      <c r="U35" s="33">
        <v>7051</v>
      </c>
      <c r="V35" s="33">
        <v>11647</v>
      </c>
      <c r="W35" s="33">
        <v>11815</v>
      </c>
      <c r="X35" s="33">
        <v>18260</v>
      </c>
      <c r="Y35" s="33"/>
      <c r="Z35" s="33"/>
      <c r="AA35" s="33"/>
    </row>
    <row r="36" spans="1:27" ht="12">
      <c r="A36" s="29" t="s">
        <v>95</v>
      </c>
      <c r="B36" s="33">
        <v>4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">
        <v>5</v>
      </c>
      <c r="U36" s="33">
        <v>2</v>
      </c>
      <c r="V36" s="33">
        <v>1</v>
      </c>
      <c r="W36" s="34">
        <v>0</v>
      </c>
      <c r="X36" s="34">
        <v>0</v>
      </c>
      <c r="Y36" s="33"/>
      <c r="Z36" s="33"/>
      <c r="AA36" s="33"/>
    </row>
    <row r="37" spans="1:27" ht="12">
      <c r="A37" s="29" t="s">
        <v>179</v>
      </c>
      <c r="B37" s="33">
        <v>4477</v>
      </c>
      <c r="C37" s="33">
        <v>5242</v>
      </c>
      <c r="D37" s="33">
        <v>5509</v>
      </c>
      <c r="E37" s="33">
        <v>4824</v>
      </c>
      <c r="F37" s="33">
        <v>4197</v>
      </c>
      <c r="G37" s="33">
        <v>4697</v>
      </c>
      <c r="H37" s="33">
        <v>3746</v>
      </c>
      <c r="I37" s="33">
        <v>4508</v>
      </c>
      <c r="J37" s="33">
        <v>3921</v>
      </c>
      <c r="K37" s="33">
        <v>4154</v>
      </c>
      <c r="L37" s="33">
        <v>4494</v>
      </c>
      <c r="M37" s="33">
        <v>4510</v>
      </c>
      <c r="N37" s="33">
        <v>3736</v>
      </c>
      <c r="O37" s="33">
        <v>3483</v>
      </c>
      <c r="P37" s="33">
        <v>3118</v>
      </c>
      <c r="Q37" s="33">
        <v>3985</v>
      </c>
      <c r="R37" s="33">
        <v>3815</v>
      </c>
      <c r="S37" s="33">
        <v>3226</v>
      </c>
      <c r="T37" s="33">
        <v>3044</v>
      </c>
      <c r="U37" s="33">
        <v>2728</v>
      </c>
      <c r="V37" s="33">
        <v>2785</v>
      </c>
      <c r="W37" s="33">
        <v>2924</v>
      </c>
      <c r="X37" s="33">
        <v>3741</v>
      </c>
      <c r="Y37" s="33"/>
      <c r="Z37" s="33"/>
      <c r="AA37" s="33"/>
    </row>
    <row r="38" spans="1:27" ht="12">
      <c r="A38" s="29" t="s">
        <v>180</v>
      </c>
      <c r="B38" s="33"/>
      <c r="C38" s="33"/>
      <c r="D38" s="34">
        <v>0</v>
      </c>
      <c r="E38" s="34">
        <v>0</v>
      </c>
      <c r="F38" s="33">
        <v>2</v>
      </c>
      <c r="G38" s="33">
        <v>2</v>
      </c>
      <c r="H38" s="33">
        <v>2</v>
      </c>
      <c r="I38" s="33">
        <v>1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2">
      <c r="A39" s="29" t="s">
        <v>181</v>
      </c>
      <c r="B39" s="33">
        <v>179</v>
      </c>
      <c r="C39" s="33">
        <v>239</v>
      </c>
      <c r="D39" s="33">
        <v>49</v>
      </c>
      <c r="E39" s="33">
        <v>15</v>
      </c>
      <c r="F39" s="33">
        <v>40</v>
      </c>
      <c r="G39" s="33">
        <v>418</v>
      </c>
      <c r="H39" s="33">
        <v>63</v>
      </c>
      <c r="I39" s="33">
        <v>24</v>
      </c>
      <c r="J39" s="33">
        <v>6</v>
      </c>
      <c r="K39" s="33">
        <v>20</v>
      </c>
      <c r="L39" s="33">
        <v>26</v>
      </c>
      <c r="M39" s="33">
        <v>193</v>
      </c>
      <c r="N39" s="33">
        <v>57</v>
      </c>
      <c r="O39" s="33">
        <v>608</v>
      </c>
      <c r="P39" s="33">
        <v>8</v>
      </c>
      <c r="Q39" s="33">
        <v>98</v>
      </c>
      <c r="R39" s="33">
        <v>324</v>
      </c>
      <c r="S39" s="33">
        <v>136</v>
      </c>
      <c r="T39" s="33">
        <v>110</v>
      </c>
      <c r="U39" s="33">
        <v>587</v>
      </c>
      <c r="V39" s="33">
        <v>532</v>
      </c>
      <c r="W39" s="33">
        <v>74</v>
      </c>
      <c r="X39" s="33">
        <v>2</v>
      </c>
      <c r="Y39" s="33"/>
      <c r="Z39" s="33"/>
      <c r="AA39" s="33"/>
    </row>
    <row r="40" spans="1:27" ht="12">
      <c r="A40" s="29" t="s">
        <v>182</v>
      </c>
      <c r="B40" s="33">
        <v>10011</v>
      </c>
      <c r="C40" s="33">
        <v>14728</v>
      </c>
      <c r="D40" s="33">
        <v>15475</v>
      </c>
      <c r="E40" s="33">
        <v>17150</v>
      </c>
      <c r="F40" s="33">
        <v>5808</v>
      </c>
      <c r="G40" s="33">
        <v>1584</v>
      </c>
      <c r="H40" s="33">
        <v>6289</v>
      </c>
      <c r="I40" s="33">
        <v>11170</v>
      </c>
      <c r="J40" s="33">
        <v>19778</v>
      </c>
      <c r="K40" s="33">
        <v>1063</v>
      </c>
      <c r="L40" s="33">
        <v>4972</v>
      </c>
      <c r="M40" s="33">
        <v>22928</v>
      </c>
      <c r="N40" s="33">
        <v>17199</v>
      </c>
      <c r="O40" s="33">
        <v>11060</v>
      </c>
      <c r="P40" s="34">
        <v>15222</v>
      </c>
      <c r="Q40" s="33"/>
      <c r="R40" s="33"/>
      <c r="S40" s="33"/>
      <c r="T40" s="33"/>
      <c r="U40" s="33"/>
      <c r="V40" s="33"/>
      <c r="W40" s="33">
        <v>131</v>
      </c>
      <c r="X40" s="33">
        <v>7058</v>
      </c>
      <c r="Y40" s="33"/>
      <c r="Z40" s="33"/>
      <c r="AA40" s="33"/>
    </row>
    <row r="41" spans="1:27" ht="12">
      <c r="A41" s="29" t="s">
        <v>183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3">
        <v>205</v>
      </c>
      <c r="R41" s="33">
        <v>935</v>
      </c>
      <c r="S41" s="33">
        <v>1966</v>
      </c>
      <c r="T41" s="33">
        <v>3037</v>
      </c>
      <c r="U41" s="33">
        <v>3272</v>
      </c>
      <c r="V41" s="33">
        <v>5847</v>
      </c>
      <c r="W41" s="33">
        <v>7552</v>
      </c>
      <c r="X41" s="33">
        <v>9634</v>
      </c>
      <c r="Y41" s="33"/>
      <c r="Z41" s="33"/>
      <c r="AA41" s="33"/>
    </row>
    <row r="42" spans="1:27" ht="12">
      <c r="A42" s="29" t="s">
        <v>184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3"/>
      <c r="R42" s="33"/>
      <c r="S42" s="33"/>
      <c r="T42" s="33"/>
      <c r="U42" s="33"/>
      <c r="V42" s="33"/>
      <c r="W42" s="33">
        <v>1113</v>
      </c>
      <c r="X42" s="33">
        <v>3027</v>
      </c>
      <c r="Y42" s="33"/>
      <c r="Z42" s="33"/>
      <c r="AA42" s="33"/>
    </row>
    <row r="43" spans="1:27" ht="12">
      <c r="A43" s="29" t="s">
        <v>78</v>
      </c>
      <c r="B43" s="34">
        <v>0</v>
      </c>
      <c r="C43" s="34">
        <v>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3">
        <v>0</v>
      </c>
      <c r="Q43" s="33">
        <v>30</v>
      </c>
      <c r="R43" s="34">
        <v>143</v>
      </c>
      <c r="S43" s="34">
        <v>611</v>
      </c>
      <c r="T43" s="33">
        <v>5198</v>
      </c>
      <c r="U43" s="34">
        <v>462</v>
      </c>
      <c r="V43" s="33">
        <v>2482</v>
      </c>
      <c r="W43" s="33">
        <v>21</v>
      </c>
      <c r="X43" s="34">
        <v>0</v>
      </c>
      <c r="Y43" s="33"/>
      <c r="Z43" s="33"/>
      <c r="AA43" s="33"/>
    </row>
    <row r="44" spans="1:27" ht="12">
      <c r="A44" s="29" t="s">
        <v>101</v>
      </c>
      <c r="B44" s="33"/>
      <c r="C44" s="33"/>
      <c r="D44" s="33">
        <v>25061</v>
      </c>
      <c r="E44" s="33">
        <v>28930</v>
      </c>
      <c r="F44" s="33">
        <v>28030</v>
      </c>
      <c r="G44" s="33">
        <v>17887</v>
      </c>
      <c r="H44" s="33">
        <v>27431</v>
      </c>
      <c r="I44" s="33">
        <v>27720</v>
      </c>
      <c r="J44" s="33">
        <v>18464</v>
      </c>
      <c r="K44" s="33">
        <v>22961</v>
      </c>
      <c r="L44" s="33">
        <v>28377</v>
      </c>
      <c r="M44" s="33">
        <v>23492</v>
      </c>
      <c r="N44" s="33">
        <v>18366</v>
      </c>
      <c r="O44" s="33">
        <v>17039</v>
      </c>
      <c r="P44" s="33">
        <v>13293</v>
      </c>
      <c r="Q44" s="33">
        <v>11601</v>
      </c>
      <c r="R44" s="33">
        <v>11011</v>
      </c>
      <c r="S44" s="33">
        <v>5154</v>
      </c>
      <c r="T44" s="33">
        <v>6132</v>
      </c>
      <c r="U44" s="33">
        <v>3710</v>
      </c>
      <c r="V44" s="33">
        <v>1158</v>
      </c>
      <c r="W44" s="33">
        <v>651</v>
      </c>
      <c r="X44" s="33">
        <v>687</v>
      </c>
      <c r="Y44" s="33"/>
      <c r="Z44" s="33"/>
      <c r="AA44" s="33"/>
    </row>
    <row r="45" spans="1:27" ht="12">
      <c r="A45" s="29" t="s">
        <v>102</v>
      </c>
      <c r="B45" s="33"/>
      <c r="C45" s="33"/>
      <c r="D45" s="33">
        <v>6628</v>
      </c>
      <c r="E45" s="33">
        <v>9878</v>
      </c>
      <c r="F45" s="33">
        <v>7910</v>
      </c>
      <c r="G45" s="33">
        <v>896</v>
      </c>
      <c r="H45" s="33">
        <v>1763</v>
      </c>
      <c r="I45" s="34">
        <v>1970</v>
      </c>
      <c r="J45" s="34">
        <v>6285</v>
      </c>
      <c r="K45" s="34">
        <v>195</v>
      </c>
      <c r="L45" s="34">
        <v>240</v>
      </c>
      <c r="M45" s="34">
        <v>2886</v>
      </c>
      <c r="N45" s="34">
        <v>1558</v>
      </c>
      <c r="O45" s="34">
        <v>1081</v>
      </c>
      <c r="P45" s="34">
        <v>1207</v>
      </c>
      <c r="Q45" s="34">
        <v>646</v>
      </c>
      <c r="R45" s="34">
        <v>562</v>
      </c>
      <c r="S45" s="34">
        <v>662</v>
      </c>
      <c r="T45" s="34">
        <v>397</v>
      </c>
      <c r="U45" s="34">
        <v>364</v>
      </c>
      <c r="V45" s="34">
        <v>0</v>
      </c>
      <c r="W45" s="34">
        <v>0</v>
      </c>
      <c r="X45" s="34">
        <v>0</v>
      </c>
      <c r="Y45" s="34"/>
      <c r="Z45" s="34"/>
      <c r="AA45" s="34"/>
    </row>
    <row r="46" spans="1:27" ht="12">
      <c r="A46" s="29" t="s">
        <v>199</v>
      </c>
      <c r="B46" s="33"/>
      <c r="C46" s="33"/>
      <c r="D46" s="33">
        <v>55561</v>
      </c>
      <c r="E46" s="33">
        <v>77586</v>
      </c>
      <c r="F46" s="33">
        <v>46182</v>
      </c>
      <c r="G46" s="33">
        <v>55427</v>
      </c>
      <c r="H46" s="33">
        <v>32029</v>
      </c>
      <c r="I46" s="33">
        <v>37559</v>
      </c>
      <c r="J46" s="33">
        <v>41204</v>
      </c>
      <c r="K46" s="33">
        <v>59753</v>
      </c>
      <c r="L46" s="33">
        <v>77767</v>
      </c>
      <c r="M46" s="33">
        <v>45720</v>
      </c>
      <c r="N46" s="33">
        <v>79954</v>
      </c>
      <c r="O46" s="33">
        <v>51515</v>
      </c>
      <c r="P46" s="33">
        <v>41887</v>
      </c>
      <c r="Q46" s="33">
        <v>39749</v>
      </c>
      <c r="R46" s="33">
        <v>118072</v>
      </c>
      <c r="S46" s="33">
        <v>93286</v>
      </c>
      <c r="T46" s="33">
        <v>73406</v>
      </c>
      <c r="U46" s="33">
        <v>41743</v>
      </c>
      <c r="V46" s="33">
        <v>44957</v>
      </c>
      <c r="W46" s="33">
        <v>48784</v>
      </c>
      <c r="X46" s="33">
        <v>78127</v>
      </c>
      <c r="Y46" s="33"/>
      <c r="Z46" s="33"/>
      <c r="AA46" s="33"/>
    </row>
    <row r="47" spans="1:25" ht="12">
      <c r="A47" s="29" t="s">
        <v>104</v>
      </c>
      <c r="Q47" s="34">
        <v>0</v>
      </c>
      <c r="R47" s="34">
        <v>397</v>
      </c>
      <c r="S47" s="34">
        <v>373</v>
      </c>
      <c r="T47" s="34">
        <v>0</v>
      </c>
      <c r="V47" s="33">
        <v>1041</v>
      </c>
      <c r="W47" s="33">
        <v>1111</v>
      </c>
      <c r="X47" s="33" t="e">
        <f>NA()</f>
        <v>#N/A</v>
      </c>
      <c r="Y47" s="33"/>
    </row>
    <row r="49" spans="1:24" ht="12">
      <c r="A49" s="29" t="s">
        <v>187</v>
      </c>
      <c r="Q49" s="35">
        <v>7303</v>
      </c>
      <c r="R49" s="35">
        <v>7606</v>
      </c>
      <c r="S49" s="35">
        <v>7361</v>
      </c>
      <c r="T49" s="35">
        <v>5547</v>
      </c>
      <c r="U49" s="35">
        <v>9627</v>
      </c>
      <c r="V49" s="33">
        <v>14544</v>
      </c>
      <c r="W49" s="33">
        <v>33918</v>
      </c>
      <c r="X49" s="35">
        <v>10117</v>
      </c>
    </row>
    <row r="50" spans="1:24" ht="12">
      <c r="A50" s="29" t="s">
        <v>188</v>
      </c>
      <c r="Q50" s="35"/>
      <c r="R50" s="35"/>
      <c r="S50" s="33">
        <v>186</v>
      </c>
      <c r="T50" s="33">
        <v>155</v>
      </c>
      <c r="U50" s="33">
        <v>16</v>
      </c>
      <c r="V50" s="33">
        <v>17</v>
      </c>
      <c r="W50" s="33">
        <v>26</v>
      </c>
      <c r="X50" s="33">
        <v>29</v>
      </c>
    </row>
    <row r="51" spans="1:24" ht="12">
      <c r="A51" s="29" t="s">
        <v>189</v>
      </c>
      <c r="Q51" s="35">
        <f>Q34-Q49</f>
        <v>502</v>
      </c>
      <c r="R51" s="35">
        <f>R34-R49</f>
        <v>521</v>
      </c>
      <c r="S51" s="35">
        <f>S34-S49-S50</f>
        <v>279</v>
      </c>
      <c r="T51" s="35">
        <f>T34-T49-T50</f>
        <v>448</v>
      </c>
      <c r="U51" s="35">
        <f>U34-U49-U50</f>
        <v>364</v>
      </c>
      <c r="V51" s="35">
        <f>V34-V49-V50</f>
        <v>455</v>
      </c>
      <c r="W51" s="35">
        <f>W34-W49-W50</f>
        <v>896</v>
      </c>
      <c r="X51" s="35">
        <f>X34-X49-X50</f>
        <v>635</v>
      </c>
    </row>
    <row r="52" spans="1:24" ht="12">
      <c r="A52" s="29"/>
      <c r="Q52" s="35"/>
      <c r="R52" s="35"/>
      <c r="S52" s="35"/>
      <c r="T52" s="35"/>
      <c r="U52" s="35"/>
      <c r="V52" s="35"/>
      <c r="W52" s="35"/>
      <c r="X52" s="35"/>
    </row>
    <row r="53" spans="1:24" ht="12">
      <c r="A53" s="29" t="s">
        <v>190</v>
      </c>
      <c r="Q53" s="35">
        <v>2</v>
      </c>
      <c r="R53" s="35">
        <v>50</v>
      </c>
      <c r="S53" s="35">
        <v>165</v>
      </c>
      <c r="T53" s="35">
        <v>2357</v>
      </c>
      <c r="U53" s="35">
        <v>40</v>
      </c>
      <c r="V53" s="35">
        <v>1367</v>
      </c>
      <c r="W53" s="35"/>
      <c r="X53" s="35"/>
    </row>
    <row r="54" spans="1:24" ht="12">
      <c r="A54" s="29" t="s">
        <v>191</v>
      </c>
      <c r="Q54" s="35"/>
      <c r="R54" s="35"/>
      <c r="S54" s="33">
        <f>159*2.205</f>
        <v>350.595</v>
      </c>
      <c r="T54" s="33">
        <f>690*2.205</f>
        <v>1521.45</v>
      </c>
      <c r="U54" s="33">
        <f>185*2.205</f>
        <v>407.925</v>
      </c>
      <c r="V54" s="33">
        <f>506*2.205</f>
        <v>1115.73</v>
      </c>
      <c r="W54" s="33"/>
      <c r="X54" s="35"/>
    </row>
    <row r="55" spans="1:24" ht="12">
      <c r="A55" s="29" t="s">
        <v>192</v>
      </c>
      <c r="Q55" s="35">
        <f>Q43-Q53</f>
        <v>28</v>
      </c>
      <c r="R55" s="35">
        <f>R43-R53</f>
        <v>93</v>
      </c>
      <c r="S55" s="35">
        <f>S43-S53-S54</f>
        <v>95.40499999999997</v>
      </c>
      <c r="T55" s="35">
        <f>T43-T53-T54</f>
        <v>1319.55</v>
      </c>
      <c r="U55" s="35">
        <f>U43-U53-U54</f>
        <v>14.074999999999989</v>
      </c>
      <c r="V55" s="34">
        <v>0</v>
      </c>
      <c r="W55" s="35"/>
      <c r="X55" s="35"/>
    </row>
    <row r="56" spans="1:24" ht="12">
      <c r="A56" s="29"/>
      <c r="Q56" s="35"/>
      <c r="R56" s="35"/>
      <c r="S56" s="35"/>
      <c r="T56" s="35"/>
      <c r="U56" s="35"/>
      <c r="V56" s="35"/>
      <c r="W56" s="35"/>
      <c r="X56" s="35"/>
    </row>
    <row r="57" spans="1:24" ht="12">
      <c r="A57" s="29"/>
      <c r="Q57" s="35"/>
      <c r="R57" s="35"/>
      <c r="S57" s="35"/>
      <c r="T57" s="35"/>
      <c r="U57" s="35"/>
      <c r="V57" s="35"/>
      <c r="W57" s="35"/>
      <c r="X57" s="35"/>
    </row>
    <row r="58" spans="1:17" ht="12">
      <c r="A58" s="29" t="s">
        <v>193</v>
      </c>
      <c r="Q58" s="29"/>
    </row>
    <row r="59" spans="1:17" ht="12">
      <c r="A59" s="29" t="s">
        <v>200</v>
      </c>
      <c r="Q59" s="29"/>
    </row>
    <row r="60" spans="1:17" ht="12">
      <c r="A60" s="29" t="s">
        <v>107</v>
      </c>
      <c r="Q60" s="29"/>
    </row>
    <row r="61" spans="1:17" ht="12">
      <c r="A61" s="29" t="s">
        <v>108</v>
      </c>
      <c r="Q61" s="29"/>
    </row>
    <row r="62" spans="1:17" ht="12">
      <c r="A62" s="29" t="s">
        <v>109</v>
      </c>
      <c r="Q62" s="29"/>
    </row>
    <row r="63" spans="1:17" ht="12">
      <c r="A63" s="29"/>
      <c r="Q63" s="29"/>
    </row>
    <row r="64" spans="1:17" ht="12">
      <c r="A64" s="29" t="s">
        <v>194</v>
      </c>
      <c r="Q64" s="29"/>
    </row>
    <row r="66" spans="1:17" ht="12">
      <c r="A66" s="29" t="s">
        <v>195</v>
      </c>
      <c r="Q66" s="29"/>
    </row>
    <row r="68" spans="1:17" ht="12">
      <c r="A68" s="29"/>
      <c r="Q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ht="12">
      <c r="A79" s="29"/>
    </row>
    <row r="80" ht="12">
      <c r="A80" s="29"/>
    </row>
    <row r="81" ht="12">
      <c r="A81" s="29"/>
    </row>
    <row r="82" ht="12">
      <c r="A82" s="29"/>
    </row>
    <row r="83" ht="12">
      <c r="A83" s="29"/>
    </row>
    <row r="84" ht="12">
      <c r="A84" s="29"/>
    </row>
    <row r="85" ht="12">
      <c r="A85" s="29"/>
    </row>
    <row r="86" ht="12">
      <c r="A86" s="29"/>
    </row>
    <row r="87" ht="12">
      <c r="A87" s="29"/>
    </row>
    <row r="88" spans="12:14" ht="12">
      <c r="L88" s="33"/>
      <c r="M88" s="33"/>
      <c r="N88" s="33"/>
    </row>
    <row r="89" spans="12:14" ht="12">
      <c r="L89" s="33"/>
      <c r="M89" s="33"/>
      <c r="N89" s="33"/>
    </row>
    <row r="90" spans="12:14" ht="12">
      <c r="L90" s="33"/>
      <c r="M90" s="33"/>
      <c r="N90" s="33"/>
    </row>
    <row r="91" spans="12:14" ht="12">
      <c r="L91" s="33"/>
      <c r="M91" s="33"/>
      <c r="N91" s="33"/>
    </row>
    <row r="92" spans="12:14" ht="12">
      <c r="L92" s="33"/>
      <c r="M92" s="33"/>
      <c r="N92" s="33"/>
    </row>
    <row r="93" spans="12:14" ht="12">
      <c r="L93" s="33"/>
      <c r="M93" s="33"/>
      <c r="N93" s="33"/>
    </row>
    <row r="94" spans="12:14" ht="12">
      <c r="L94" s="33"/>
      <c r="M94" s="33"/>
      <c r="N94" s="33"/>
    </row>
    <row r="95" spans="12:14" ht="12">
      <c r="L95" s="33"/>
      <c r="M95" s="33"/>
      <c r="N95" s="33"/>
    </row>
    <row r="96" spans="12:14" ht="12">
      <c r="L96" s="33"/>
      <c r="M96" s="33"/>
      <c r="N96" s="33"/>
    </row>
    <row r="97" spans="12:14" ht="12">
      <c r="L97" s="33"/>
      <c r="M97" s="33"/>
      <c r="N97" s="33"/>
    </row>
    <row r="98" spans="12:14" ht="12">
      <c r="L98" s="33"/>
      <c r="M98" s="33"/>
      <c r="N98" s="33"/>
    </row>
    <row r="99" spans="12:14" ht="12">
      <c r="L99" s="33"/>
      <c r="M99" s="33"/>
      <c r="N99" s="33"/>
    </row>
    <row r="100" spans="12:14" ht="12">
      <c r="L100" s="33"/>
      <c r="M100" s="33"/>
      <c r="N100" s="33"/>
    </row>
    <row r="101" spans="12:14" ht="12">
      <c r="L101" s="33"/>
      <c r="M101" s="33"/>
      <c r="N101" s="33"/>
    </row>
    <row r="102" spans="12:13" ht="12">
      <c r="L102" s="33"/>
      <c r="M102" s="3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Y102"/>
  <sheetViews>
    <sheetView zoomScalePageLayoutView="0" workbookViewId="0" topLeftCell="A1">
      <pane xSplit="1" ySplit="8" topLeftCell="B9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"/>
    </sheetView>
  </sheetViews>
  <sheetFormatPr defaultColWidth="11.00390625" defaultRowHeight="12.75"/>
  <cols>
    <col min="1" max="1" width="35.00390625" style="27" customWidth="1"/>
    <col min="2" max="2" width="9.8515625" style="27" customWidth="1"/>
    <col min="3" max="14" width="12.140625" style="27" customWidth="1"/>
    <col min="15" max="17" width="11.00390625" style="27" customWidth="1"/>
    <col min="18" max="18" width="12.421875" style="27" bestFit="1" customWidth="1"/>
    <col min="19" max="16384" width="11.00390625" style="27" customWidth="1"/>
  </cols>
  <sheetData>
    <row r="2" spans="7:51" ht="12">
      <c r="G2" s="28" t="s">
        <v>201</v>
      </c>
      <c r="AY2" s="29" t="s">
        <v>58</v>
      </c>
    </row>
    <row r="3" spans="7:51" ht="12">
      <c r="G3" s="28" t="s">
        <v>59</v>
      </c>
      <c r="AY3" s="29" t="s">
        <v>60</v>
      </c>
    </row>
    <row r="4" spans="7:51" ht="12">
      <c r="G4" s="28"/>
      <c r="AY4" s="29" t="s">
        <v>62</v>
      </c>
    </row>
    <row r="8" spans="1:27" ht="12">
      <c r="A8" s="29" t="s">
        <v>63</v>
      </c>
      <c r="B8" s="30">
        <v>1953</v>
      </c>
      <c r="C8" s="30">
        <v>1954</v>
      </c>
      <c r="D8" s="30">
        <v>1955</v>
      </c>
      <c r="E8" s="30">
        <v>1956</v>
      </c>
      <c r="F8" s="30">
        <v>1957</v>
      </c>
      <c r="G8" s="30">
        <v>1958</v>
      </c>
      <c r="H8" s="30">
        <v>1959</v>
      </c>
      <c r="I8" s="30">
        <v>1960</v>
      </c>
      <c r="J8" s="30">
        <v>1961</v>
      </c>
      <c r="K8" s="30">
        <v>1962</v>
      </c>
      <c r="L8" s="30">
        <v>1963</v>
      </c>
      <c r="M8" s="30">
        <v>1964</v>
      </c>
      <c r="N8" s="30">
        <v>1965</v>
      </c>
      <c r="O8" s="30">
        <v>1966</v>
      </c>
      <c r="P8" s="30">
        <v>1967</v>
      </c>
      <c r="Q8" s="30">
        <v>1968</v>
      </c>
      <c r="R8" s="30">
        <v>1969</v>
      </c>
      <c r="S8" s="30">
        <v>1970</v>
      </c>
      <c r="T8" s="30">
        <v>1971</v>
      </c>
      <c r="U8" s="30">
        <v>1972</v>
      </c>
      <c r="V8" s="31">
        <v>1973</v>
      </c>
      <c r="W8" s="31">
        <v>1974</v>
      </c>
      <c r="X8" s="32">
        <v>1975</v>
      </c>
      <c r="Y8" s="32"/>
      <c r="Z8" s="32"/>
      <c r="AA8" s="32"/>
    </row>
    <row r="9" spans="8:21" ht="12">
      <c r="H9" s="36" t="s">
        <v>202</v>
      </c>
      <c r="U9" s="28"/>
    </row>
    <row r="10" spans="1:27" ht="12">
      <c r="A10" s="29" t="s">
        <v>66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2">
      <c r="A11" s="29" t="s">
        <v>67</v>
      </c>
      <c r="B11" s="41">
        <f>'FValue53-75'!B11/'FQty53-75'!B11</f>
        <v>0.022388403129314314</v>
      </c>
      <c r="C11" s="41">
        <f>'FValue53-75'!C11/'FQty53-75'!C11</f>
        <v>0.022734977140069383</v>
      </c>
      <c r="D11" s="41">
        <f>'FValue53-75'!D11/'FQty53-75'!D11</f>
        <v>0.023087805358297055</v>
      </c>
      <c r="E11" s="41">
        <f>'FValue53-75'!E11/'FQty53-75'!E11</f>
        <v>0.02330125958076993</v>
      </c>
      <c r="F11" s="41">
        <f>'FValue53-75'!F11/'FQty53-75'!F11</f>
        <v>0.03548208234261914</v>
      </c>
      <c r="G11" s="41">
        <f>'FValue53-75'!G11/'FQty53-75'!G11</f>
        <v>0.02212682543335859</v>
      </c>
      <c r="H11" s="41">
        <f>'FValue53-75'!H11/'FQty53-75'!H11</f>
        <v>0.023774734070072003</v>
      </c>
      <c r="I11" s="41">
        <f>'FValue53-75'!I11/'FQty53-75'!I11</f>
        <v>0.025515186725661936</v>
      </c>
      <c r="J11" s="41">
        <f>'FValue53-75'!J11/'FQty53-75'!J11</f>
        <v>0.027307752791319393</v>
      </c>
      <c r="K11" s="41">
        <f>'FValue53-75'!K11/'FQty53-75'!K11</f>
        <v>0.0288020382186327</v>
      </c>
      <c r="L11" s="41">
        <f>'FValue53-75'!L11/'FQty53-75'!L11</f>
        <v>0.05031282586027112</v>
      </c>
      <c r="M11" s="41">
        <f>'FValue53-75'!M11/'FQty53-75'!M11</f>
        <v>0.03531198887634173</v>
      </c>
      <c r="N11" s="41">
        <f>'FValue53-75'!N11/'FQty53-75'!N11</f>
        <v>0.03529541520389126</v>
      </c>
      <c r="O11" s="41">
        <f>'FValue53-75'!O11/'FQty53-75'!O11</f>
        <v>0.03696955921179165</v>
      </c>
      <c r="P11" s="41">
        <f>'FValue53-75'!P11/'FQty53-75'!P11</f>
        <v>0.03862385434357436</v>
      </c>
      <c r="Q11" s="41">
        <f>'FValue53-75'!Q11/'FQty53-75'!Q11</f>
        <v>0.03387066241463166</v>
      </c>
      <c r="R11" s="41">
        <f>'FValue53-75'!R11/'FQty53-75'!R11</f>
        <v>0.034979642646243335</v>
      </c>
      <c r="S11" s="41">
        <f>'FValue53-75'!S11/'FQty53-75'!S11</f>
        <v>0.042384651331505485</v>
      </c>
      <c r="T11" s="41">
        <f>'FValue53-75'!T11/'FQty53-75'!T11</f>
        <v>0.048936375297510916</v>
      </c>
      <c r="U11" s="41">
        <f>'FValue53-75'!U11/'FQty53-75'!U11</f>
        <v>0.05481374887446635</v>
      </c>
      <c r="V11" s="41">
        <f>'FValue53-75'!V11/'FQty53-75'!V11</f>
        <v>0.06927633623368552</v>
      </c>
      <c r="W11" s="41">
        <f>'FValue53-75'!W11/'FQty53-75'!W11</f>
        <v>0.08062904082206328</v>
      </c>
      <c r="X11" s="41">
        <f>'FValue53-75'!X11/'FQty53-75'!X11</f>
        <v>0.08082904435928288</v>
      </c>
      <c r="Y11" s="33"/>
      <c r="Z11" s="33"/>
      <c r="AA11" s="33"/>
    </row>
    <row r="12" spans="1:27" ht="12">
      <c r="A12" s="29" t="s">
        <v>160</v>
      </c>
      <c r="B12" s="41">
        <f>'FValue53-75'!B12/'FQty53-75'!B12</f>
        <v>0.029216867469879514</v>
      </c>
      <c r="C12" s="41">
        <f>'FValue53-75'!C12/'FQty53-75'!C12</f>
        <v>0.029304029304029304</v>
      </c>
      <c r="D12" s="41">
        <f>'FValue53-75'!D12/'FQty53-75'!D12</f>
        <v>0.027881040892193308</v>
      </c>
      <c r="E12" s="41">
        <f>'FValue53-75'!E12/'FQty53-75'!E12</f>
        <v>0.029141104294478526</v>
      </c>
      <c r="F12" s="41">
        <f>'FValue53-75'!F12/'FQty53-75'!F12</f>
        <v>0.028974358974358978</v>
      </c>
      <c r="G12" s="41">
        <f>'FValue53-75'!G12/'FQty53-75'!G12</f>
        <v>0.029824561403508774</v>
      </c>
      <c r="H12" s="41">
        <f>'FValue53-75'!H12/'FQty53-75'!H12</f>
        <v>0.029385307346326838</v>
      </c>
      <c r="I12" s="41">
        <f>'FValue53-75'!I12/'FQty53-75'!I12</f>
        <v>0.028601252609603337</v>
      </c>
      <c r="J12" s="41">
        <f>'FValue53-75'!J12/'FQty53-75'!J12</f>
        <v>0.028508124076809454</v>
      </c>
      <c r="K12" s="41">
        <f>'FValue53-75'!K12/'FQty53-75'!K12</f>
        <v>0.02956810631229236</v>
      </c>
      <c r="L12" s="41">
        <f>'FValue53-75'!L12/'FQty53-75'!L12</f>
        <v>0.03008849557522124</v>
      </c>
      <c r="M12" s="41">
        <f>'FValue53-75'!M12/'FQty53-75'!M12</f>
        <v>0.02903225806451613</v>
      </c>
      <c r="N12" s="41">
        <f>'FValue53-75'!N12/'FQty53-75'!N12</f>
        <v>0.02949517867271696</v>
      </c>
      <c r="O12" s="41">
        <f>'FValue53-75'!O12/'FQty53-75'!O12</f>
        <v>0.029639762881896944</v>
      </c>
      <c r="P12" s="41">
        <f>'FValue53-75'!P12/'FQty53-75'!P12</f>
        <v>0.030365203118588428</v>
      </c>
      <c r="Q12" s="41">
        <f>'FValue53-75'!Q12/'FQty53-75'!Q12</f>
        <v>0.029017160686427457</v>
      </c>
      <c r="R12" s="41">
        <f>'FValue53-75'!R12/'FQty53-75'!R12</f>
        <v>0.0326540633439725</v>
      </c>
      <c r="S12" s="41">
        <f>'FValue53-75'!S12/'FQty53-75'!S12</f>
        <v>0.03434459072696051</v>
      </c>
      <c r="T12" s="41">
        <f>'FValue53-75'!T12/'FQty53-75'!T12</f>
        <v>0.03991715307851629</v>
      </c>
      <c r="U12" s="41">
        <f>'FValue53-75'!U12/'FQty53-75'!U12</f>
        <v>0.047692307692307694</v>
      </c>
      <c r="V12" s="41">
        <f>'FValue53-75'!V12/'FQty53-75'!V12</f>
        <v>0.05029296875</v>
      </c>
      <c r="W12" s="41">
        <f>'FValue53-75'!W12/'FQty53-75'!W12</f>
        <v>0.056394525719679095</v>
      </c>
      <c r="X12" s="41">
        <f>'FValue53-75'!X12/'FQty53-75'!X12</f>
        <v>0.057950018109380656</v>
      </c>
      <c r="Y12" s="33"/>
      <c r="Z12" s="33"/>
      <c r="AA12" s="33"/>
    </row>
    <row r="13" spans="1:27" ht="12">
      <c r="A13" s="29" t="s">
        <v>161</v>
      </c>
      <c r="B13" s="41">
        <f>'FValue53-75'!B13/'FQty53-75'!B13</f>
        <v>0.02174385659579081</v>
      </c>
      <c r="C13" s="41">
        <f>'FValue53-75'!C13/'FQty53-75'!C13</f>
        <v>0.022088642722031558</v>
      </c>
      <c r="D13" s="41">
        <f>'FValue53-75'!D13/'FQty53-75'!D13</f>
        <v>0.02190866852515598</v>
      </c>
      <c r="E13" s="41">
        <f>'FValue53-75'!E13/'FQty53-75'!E13</f>
        <v>0.022302768856826475</v>
      </c>
      <c r="F13" s="41">
        <f>'FValue53-75'!F13/'FQty53-75'!F13</f>
        <v>0.021686164940957334</v>
      </c>
      <c r="G13" s="41">
        <f>'FValue53-75'!G13/'FQty53-75'!G13</f>
        <v>0.021194661512571437</v>
      </c>
      <c r="H13" s="41">
        <f>'FValue53-75'!H13/'FQty53-75'!H13</f>
        <v>0.023332883759465135</v>
      </c>
      <c r="I13" s="41">
        <f>'FValue53-75'!I13/'FQty53-75'!I13</f>
        <v>0.025457565801616892</v>
      </c>
      <c r="J13" s="41">
        <f>'FValue53-75'!J13/'FQty53-75'!J13</f>
        <v>0.02752063697218734</v>
      </c>
      <c r="K13" s="41">
        <f>'FValue53-75'!K13/'FQty53-75'!K13</f>
        <v>0.02922184369593541</v>
      </c>
      <c r="L13" s="41">
        <f>'FValue53-75'!L13/'FQty53-75'!L13</f>
        <v>0.03212575013774241</v>
      </c>
      <c r="M13" s="41">
        <f>'FValue53-75'!M13/'FQty53-75'!M13</f>
        <v>0.03704264869413232</v>
      </c>
      <c r="N13" s="41">
        <f>'FValue53-75'!N13/'FQty53-75'!N13</f>
        <v>0.03899143694742819</v>
      </c>
      <c r="O13" s="41">
        <f>'FValue53-75'!O13/'FQty53-75'!O13</f>
        <v>0.04234631682823475</v>
      </c>
      <c r="P13" s="41">
        <f>'FValue53-75'!P13/'FQty53-75'!P13</f>
        <v>0.044367886458190176</v>
      </c>
      <c r="Q13" s="41">
        <f>'FValue53-75'!Q13/'FQty53-75'!Q13</f>
        <v>0.03681975654799617</v>
      </c>
      <c r="R13" s="41">
        <f>'FValue53-75'!R13/'FQty53-75'!R13</f>
        <v>0.03481467553814148</v>
      </c>
      <c r="S13" s="41">
        <f>'FValue53-75'!S13/'FQty53-75'!S13</f>
        <v>0.04209408010915254</v>
      </c>
      <c r="T13" s="41">
        <f>'FValue53-75'!T13/'FQty53-75'!T13</f>
        <v>0.052797849755565514</v>
      </c>
      <c r="U13" s="41">
        <f>'FValue53-75'!U13/'FQty53-75'!U13</f>
        <v>0.06108137773170537</v>
      </c>
      <c r="V13" s="41">
        <f>'FValue53-75'!V13/'FQty53-75'!V13</f>
        <v>0.08620379833556083</v>
      </c>
      <c r="W13" s="41">
        <f>'FValue53-75'!W13/'FQty53-75'!W13</f>
        <v>0.09764653150841546</v>
      </c>
      <c r="X13" s="41">
        <f>'FValue53-75'!X13/'FQty53-75'!X13</f>
        <v>0.10575098109168747</v>
      </c>
      <c r="Y13" s="33"/>
      <c r="Z13" s="33"/>
      <c r="AA13" s="33"/>
    </row>
    <row r="14" spans="1:27" ht="12">
      <c r="A14" s="29" t="s">
        <v>162</v>
      </c>
      <c r="B14" s="41">
        <f>'FValue53-75'!B14/'FQty53-75'!B14</f>
        <v>0.03141693698667955</v>
      </c>
      <c r="C14" s="41">
        <f>'FValue53-75'!C14/'FQty53-75'!C14</f>
        <v>0.02778569259873415</v>
      </c>
      <c r="D14" s="41">
        <f>'FValue53-75'!D14/'FQty53-75'!D14</f>
        <v>0.07262861316915371</v>
      </c>
      <c r="E14" s="41">
        <f>'FValue53-75'!E14/'FQty53-75'!E14</f>
        <v>0.02681806501349094</v>
      </c>
      <c r="F14" s="41">
        <f>'FValue53-75'!F14/'FQty53-75'!F14</f>
        <v>0.022723657599927283</v>
      </c>
      <c r="G14" s="41">
        <f>'FValue53-75'!G14/'FQty53-75'!G14</f>
        <v>0.023166449934980494</v>
      </c>
      <c r="H14" s="41">
        <f>'FValue53-75'!H14/'FQty53-75'!H14</f>
        <v>0.023868018854449363</v>
      </c>
      <c r="I14" s="41">
        <f>'FValue53-75'!I14/'FQty53-75'!I14</f>
        <v>0.023099141295862605</v>
      </c>
      <c r="J14" s="41">
        <f>'FValue53-75'!J14/'FQty53-75'!J14</f>
        <v>0.025734970405517782</v>
      </c>
      <c r="K14" s="41">
        <f>'FValue53-75'!K14/'FQty53-75'!K14</f>
        <v>0.026507728313144564</v>
      </c>
      <c r="L14" s="41">
        <f>'FValue53-75'!L14/'FQty53-75'!L14</f>
        <v>0.03170457104255798</v>
      </c>
      <c r="M14" s="41">
        <f>'FValue53-75'!M14/'FQty53-75'!M14</f>
        <v>0.03525046382189239</v>
      </c>
      <c r="N14" s="41">
        <f>'FValue53-75'!N14/'FQty53-75'!N14</f>
        <v>0.04018874064432151</v>
      </c>
      <c r="O14" s="41">
        <f>'FValue53-75'!O14/'FQty53-75'!O14</f>
        <v>0.04292070138707145</v>
      </c>
      <c r="P14" s="41">
        <f>'FValue53-75'!P14/'FQty53-75'!P14</f>
        <v>0.04378332865562728</v>
      </c>
      <c r="Q14" s="41">
        <f>'FValue53-75'!Q14/'FQty53-75'!Q14</f>
        <v>0.04659949622166247</v>
      </c>
      <c r="R14" s="41">
        <f>'FValue53-75'!R14/'FQty53-75'!R14</f>
        <v>0.042316258351893093</v>
      </c>
      <c r="S14" s="41">
        <f>'FValue53-75'!S14/'FQty53-75'!S14</f>
        <v>0.05521956350249803</v>
      </c>
      <c r="T14" s="41">
        <f>'FValue53-75'!T14/'FQty53-75'!T14</f>
        <v>0.06702775897088693</v>
      </c>
      <c r="U14" s="41">
        <f>'FValue53-75'!U14/'FQty53-75'!U14</f>
        <v>0.07436918990703852</v>
      </c>
      <c r="V14" s="41">
        <f>'FValue53-75'!V14/'FQty53-75'!V14</f>
        <v>0.10650887573964497</v>
      </c>
      <c r="W14" s="41">
        <f>'FValue53-75'!W14/'FQty53-75'!W14</f>
        <v>0.13672922252010725</v>
      </c>
      <c r="X14" s="41">
        <f>'FValue53-75'!X14/'FQty53-75'!X14</f>
        <v>0.14395393474088292</v>
      </c>
      <c r="Y14" s="33"/>
      <c r="Z14" s="33"/>
      <c r="AA14" s="33"/>
    </row>
    <row r="15" spans="1:27" ht="12">
      <c r="A15" s="29" t="s">
        <v>163</v>
      </c>
      <c r="B15" s="41">
        <f>'FValue53-75'!B15/'FQty53-75'!B15</f>
        <v>0.1801699716713881</v>
      </c>
      <c r="C15" s="41">
        <f>'FValue53-75'!C15/'FQty53-75'!C15</f>
        <v>0.15858895705521472</v>
      </c>
      <c r="D15" s="41">
        <f>'FValue53-75'!D15/'FQty53-75'!D15</f>
        <v>0.16036446469248292</v>
      </c>
      <c r="E15" s="41">
        <f>'FValue53-75'!E15/'FQty53-75'!E15</f>
        <v>0.12274193548387095</v>
      </c>
      <c r="F15" s="41">
        <f>'FValue53-75'!F15/'FQty53-75'!F15</f>
        <v>0.1511520737327189</v>
      </c>
      <c r="G15" s="41">
        <f>'FValue53-75'!G15/'FQty53-75'!G15</f>
        <v>0.14130434782608695</v>
      </c>
      <c r="H15" s="41">
        <f>'FValue53-75'!H15/'FQty53-75'!H15</f>
        <v>0.16377118644067795</v>
      </c>
      <c r="I15" s="41">
        <f>'FValue53-75'!I15/'FQty53-75'!I15</f>
        <v>0.13969957081545062</v>
      </c>
      <c r="J15" s="41">
        <f>'FValue53-75'!J15/'FQty53-75'!J15</f>
        <v>0.1675226586102719</v>
      </c>
      <c r="K15" s="41">
        <f>'FValue53-75'!K15/'FQty53-75'!K15</f>
        <v>0.14829123328380386</v>
      </c>
      <c r="L15" s="41">
        <f>'FValue53-75'!L15/'FQty53-75'!L15</f>
        <v>0.19340527577937652</v>
      </c>
      <c r="M15" s="41">
        <f>'FValue53-75'!M15/'FQty53-75'!M15</f>
        <v>0.20493562231759657</v>
      </c>
      <c r="N15" s="41">
        <f>'FValue53-75'!N15/'FQty53-75'!N15</f>
        <v>0.2097812097812098</v>
      </c>
      <c r="O15" s="41">
        <f>'FValue53-75'!O15/'FQty53-75'!O15</f>
        <v>0.16863905325443787</v>
      </c>
      <c r="P15" s="41">
        <f>'FValue53-75'!P15/'FQty53-75'!P15</f>
        <v>0.19786729857819904</v>
      </c>
      <c r="Q15" s="41">
        <f>'FValue53-75'!Q15/'FQty53-75'!Q15</f>
        <v>0.1628175519630485</v>
      </c>
      <c r="R15" s="41">
        <f>'FValue53-75'!R15/'FQty53-75'!R15</f>
        <v>0.2016210739614995</v>
      </c>
      <c r="S15" s="41">
        <f>'FValue53-75'!S15/'FQty53-75'!S15</f>
        <v>0.26380368098159507</v>
      </c>
      <c r="T15" s="41">
        <f>'FValue53-75'!T15/'FQty53-75'!T15</f>
        <v>0.2857142857142857</v>
      </c>
      <c r="U15" s="41">
        <f>'FValue53-75'!U15/'FQty53-75'!U15</f>
        <v>0.3609865470852018</v>
      </c>
      <c r="V15" s="41">
        <f>'FValue53-75'!V15/'FQty53-75'!V15</f>
        <v>0.49572649572649574</v>
      </c>
      <c r="W15" s="41">
        <f>'FValue53-75'!W15/'FQty53-75'!W15</f>
        <v>0.5830985915492958</v>
      </c>
      <c r="X15" s="41">
        <f>'FValue53-75'!X15/'FQty53-75'!X15</f>
        <v>0.6167763157894737</v>
      </c>
      <c r="Y15" s="33"/>
      <c r="Z15" s="33"/>
      <c r="AA15" s="33"/>
    </row>
    <row r="16" spans="1:27" ht="12">
      <c r="A16" s="29" t="s">
        <v>164</v>
      </c>
      <c r="B16" s="41">
        <f>'FValue53-75'!B16/'FQty53-75'!B16</f>
        <v>0.02326013973323655</v>
      </c>
      <c r="C16" s="41">
        <f>'FValue53-75'!C16/'FQty53-75'!C16</f>
        <v>0.0235133835550569</v>
      </c>
      <c r="D16" s="41">
        <f>'FValue53-75'!D16/'FQty53-75'!D16</f>
        <v>0.02967078833411593</v>
      </c>
      <c r="E16" s="41">
        <f>'FValue53-75'!E16/'FQty53-75'!E16</f>
        <v>0.027555614406779658</v>
      </c>
      <c r="F16" s="41">
        <f>'FValue53-75'!F16/'FQty53-75'!F16</f>
        <v>0.02776202730405199</v>
      </c>
      <c r="G16" s="41">
        <f>'FValue53-75'!G16/'FQty53-75'!G16</f>
        <v>0.027855391246191574</v>
      </c>
      <c r="H16" s="41">
        <f>'FValue53-75'!H16/'FQty53-75'!H16</f>
        <v>0.027232128616542794</v>
      </c>
      <c r="I16" s="41">
        <f>'FValue53-75'!I16/'FQty53-75'!I16</f>
        <v>0.027293039111807253</v>
      </c>
      <c r="J16" s="41">
        <f>'FValue53-75'!J16/'FQty53-75'!J16</f>
        <v>0.027217811529168107</v>
      </c>
      <c r="K16" s="41">
        <f>'FValue53-75'!K16/'FQty53-75'!K16</f>
        <v>0.027423324247796976</v>
      </c>
      <c r="L16" s="41">
        <f>'FValue53-75'!L16/'FQty53-75'!L16</f>
        <v>0.028182730550496228</v>
      </c>
      <c r="M16" s="41">
        <f>'FValue53-75'!M16/'FQty53-75'!M16</f>
        <v>0.029614394407927857</v>
      </c>
      <c r="N16" s="41">
        <f>'FValue53-75'!N16/'FQty53-75'!N16</f>
        <v>0.029285815761167372</v>
      </c>
      <c r="O16" s="41">
        <f>'FValue53-75'!O16/'FQty53-75'!O16</f>
        <v>0.02947793786781249</v>
      </c>
      <c r="P16" s="41">
        <f>'FValue53-75'!P16/'FQty53-75'!P16</f>
        <v>0.03416856492027335</v>
      </c>
      <c r="Q16" s="41">
        <f>'FValue53-75'!Q16/'FQty53-75'!Q16</f>
        <v>0.031540311725375685</v>
      </c>
      <c r="R16" s="41">
        <f>'FValue53-75'!R16/'FQty53-75'!R16</f>
        <v>0.03879409465115209</v>
      </c>
      <c r="S16" s="41">
        <f>'FValue53-75'!S16/'FQty53-75'!S16</f>
        <v>0.0487694088571303</v>
      </c>
      <c r="T16" s="41">
        <f>'FValue53-75'!T16/'FQty53-75'!T16</f>
        <v>0.04840643736194383</v>
      </c>
      <c r="U16" s="41" t="e">
        <f>'FValue53-75'!U16/'FQty53-75'!U16</f>
        <v>#DIV/0!</v>
      </c>
      <c r="V16" s="41" t="e">
        <f>'FValue53-75'!V16/'FQty53-75'!V16</f>
        <v>#DIV/0!</v>
      </c>
      <c r="W16" s="41" t="e">
        <f>'FValue53-75'!W16/'FQty53-75'!W16</f>
        <v>#DIV/0!</v>
      </c>
      <c r="X16" s="41" t="e">
        <f>'FValue53-75'!X16/'FQty53-75'!X16</f>
        <v>#DIV/0!</v>
      </c>
      <c r="Y16" s="33"/>
      <c r="Z16" s="33"/>
      <c r="AA16" s="33"/>
    </row>
    <row r="17" spans="1:27" ht="12">
      <c r="A17" s="29" t="s">
        <v>165</v>
      </c>
      <c r="B17" s="41" t="e">
        <f>'FValue53-75'!B17/'FQty53-75'!B17</f>
        <v>#DIV/0!</v>
      </c>
      <c r="C17" s="41" t="e">
        <f>'FValue53-75'!C17/'FQty53-75'!C17</f>
        <v>#DIV/0!</v>
      </c>
      <c r="D17" s="41" t="e">
        <f>'FValue53-75'!D17/'FQty53-75'!D17</f>
        <v>#DIV/0!</v>
      </c>
      <c r="E17" s="41" t="e">
        <f>'FValue53-75'!E17/'FQty53-75'!E17</f>
        <v>#DIV/0!</v>
      </c>
      <c r="F17" s="41" t="e">
        <f>'FValue53-75'!F17/'FQty53-75'!F17</f>
        <v>#DIV/0!</v>
      </c>
      <c r="G17" s="41" t="e">
        <f>'FValue53-75'!G17/'FQty53-75'!G17</f>
        <v>#DIV/0!</v>
      </c>
      <c r="H17" s="41" t="e">
        <f>'FValue53-75'!H17/'FQty53-75'!H17</f>
        <v>#DIV/0!</v>
      </c>
      <c r="I17" s="41" t="e">
        <f>'FValue53-75'!I17/'FQty53-75'!I17</f>
        <v>#DIV/0!</v>
      </c>
      <c r="J17" s="41" t="e">
        <f>'FValue53-75'!J17/'FQty53-75'!J17</f>
        <v>#DIV/0!</v>
      </c>
      <c r="K17" s="41" t="e">
        <f>'FValue53-75'!K17/'FQty53-75'!K17</f>
        <v>#DIV/0!</v>
      </c>
      <c r="L17" s="41" t="e">
        <f>'FValue53-75'!L17/'FQty53-75'!L17</f>
        <v>#DIV/0!</v>
      </c>
      <c r="M17" s="41" t="e">
        <f>'FValue53-75'!M17/'FQty53-75'!M17</f>
        <v>#DIV/0!</v>
      </c>
      <c r="N17" s="41" t="e">
        <f>'FValue53-75'!N17/'FQty53-75'!N17</f>
        <v>#DIV/0!</v>
      </c>
      <c r="O17" s="41" t="e">
        <f>'FValue53-75'!O17/'FQty53-75'!O17</f>
        <v>#DIV/0!</v>
      </c>
      <c r="P17" s="41" t="e">
        <f>'FValue53-75'!P17/'FQty53-75'!P17</f>
        <v>#DIV/0!</v>
      </c>
      <c r="Q17" s="41" t="e">
        <f>'FValue53-75'!Q17/'FQty53-75'!Q17</f>
        <v>#DIV/0!</v>
      </c>
      <c r="R17" s="41" t="e">
        <f>'FValue53-75'!R17/'FQty53-75'!R17</f>
        <v>#DIV/0!</v>
      </c>
      <c r="S17" s="41" t="e">
        <f>'FValue53-75'!S17/'FQty53-75'!S17</f>
        <v>#DIV/0!</v>
      </c>
      <c r="T17" s="41">
        <f>'FValue53-75'!T17/'FQty53-75'!T17</f>
        <v>0.05001550413583299</v>
      </c>
      <c r="U17" s="41">
        <f>'FValue53-75'!U17/'FQty53-75'!U17</f>
        <v>0.05567967179153888</v>
      </c>
      <c r="V17" s="41">
        <f>'FValue53-75'!V17/'FQty53-75'!V17</f>
        <v>0.0708192441233263</v>
      </c>
      <c r="W17" s="41">
        <f>'FValue53-75'!W17/'FQty53-75'!W17</f>
        <v>0.07744062644892072</v>
      </c>
      <c r="X17" s="41">
        <f>'FValue53-75'!X17/'FQty53-75'!X17</f>
        <v>0.07609428378826137</v>
      </c>
      <c r="Y17" s="33"/>
      <c r="Z17" s="33"/>
      <c r="AA17" s="33"/>
    </row>
    <row r="18" spans="1:27" ht="12">
      <c r="A18" s="29" t="s">
        <v>166</v>
      </c>
      <c r="B18" s="41" t="e">
        <f>'FValue53-75'!B18/'FQty53-75'!B18</f>
        <v>#DIV/0!</v>
      </c>
      <c r="C18" s="41" t="e">
        <f>'FValue53-75'!C18/'FQty53-75'!C18</f>
        <v>#DIV/0!</v>
      </c>
      <c r="D18" s="41" t="e">
        <f>'FValue53-75'!D18/'FQty53-75'!D18</f>
        <v>#DIV/0!</v>
      </c>
      <c r="E18" s="41" t="e">
        <f>'FValue53-75'!E18/'FQty53-75'!E18</f>
        <v>#DIV/0!</v>
      </c>
      <c r="F18" s="41" t="e">
        <f>'FValue53-75'!F18/'FQty53-75'!F18</f>
        <v>#DIV/0!</v>
      </c>
      <c r="G18" s="41" t="e">
        <f>'FValue53-75'!G18/'FQty53-75'!G18</f>
        <v>#DIV/0!</v>
      </c>
      <c r="H18" s="41" t="e">
        <f>'FValue53-75'!H18/'FQty53-75'!H18</f>
        <v>#DIV/0!</v>
      </c>
      <c r="I18" s="41" t="e">
        <f>'FValue53-75'!I18/'FQty53-75'!I18</f>
        <v>#DIV/0!</v>
      </c>
      <c r="J18" s="41" t="e">
        <f>'FValue53-75'!J18/'FQty53-75'!J18</f>
        <v>#DIV/0!</v>
      </c>
      <c r="K18" s="41" t="e">
        <f>'FValue53-75'!K18/'FQty53-75'!K18</f>
        <v>#DIV/0!</v>
      </c>
      <c r="L18" s="41" t="e">
        <f>'FValue53-75'!L18/'FQty53-75'!L18</f>
        <v>#DIV/0!</v>
      </c>
      <c r="M18" s="41" t="e">
        <f>'FValue53-75'!M18/'FQty53-75'!M18</f>
        <v>#DIV/0!</v>
      </c>
      <c r="N18" s="41" t="e">
        <f>'FValue53-75'!N18/'FQty53-75'!N18</f>
        <v>#DIV/0!</v>
      </c>
      <c r="O18" s="41" t="e">
        <f>'FValue53-75'!O18/'FQty53-75'!O18</f>
        <v>#DIV/0!</v>
      </c>
      <c r="P18" s="41" t="e">
        <f>'FValue53-75'!P18/'FQty53-75'!P18</f>
        <v>#DIV/0!</v>
      </c>
      <c r="Q18" s="41" t="e">
        <f>'FValue53-75'!Q18/'FQty53-75'!Q18</f>
        <v>#DIV/0!</v>
      </c>
      <c r="R18" s="41" t="e">
        <f>'FValue53-75'!R18/'FQty53-75'!R18</f>
        <v>#DIV/0!</v>
      </c>
      <c r="S18" s="41" t="e">
        <f>'FValue53-75'!S18/'FQty53-75'!S18</f>
        <v>#DIV/0!</v>
      </c>
      <c r="T18" s="41">
        <f>'FValue53-75'!T18/'FQty53-75'!T18</f>
        <v>0.04569524266772103</v>
      </c>
      <c r="U18" s="41">
        <f>'FValue53-75'!U18/'FQty53-75'!U18</f>
        <v>0.050314465408805034</v>
      </c>
      <c r="V18" s="41">
        <f>'FValue53-75'!V18/'FQty53-75'!V18</f>
        <v>0.06283385648989481</v>
      </c>
      <c r="W18" s="41">
        <f>'FValue53-75'!W18/'FQty53-75'!W18</f>
        <v>0.07095863042954084</v>
      </c>
      <c r="X18" s="41">
        <f>'FValue53-75'!X18/'FQty53-75'!X18</f>
        <v>0.07081719239992622</v>
      </c>
      <c r="Y18" s="33"/>
      <c r="Z18" s="33"/>
      <c r="AA18" s="33"/>
    </row>
    <row r="19" spans="1:27" ht="12">
      <c r="A19" s="29" t="s">
        <v>167</v>
      </c>
      <c r="B19" s="41">
        <f>'FValue53-75'!B19/'FQty53-75'!B19</f>
        <v>0.0210762952203085</v>
      </c>
      <c r="C19" s="41">
        <f>'FValue53-75'!C19/'FQty53-75'!C19</f>
        <v>0.020152880429280148</v>
      </c>
      <c r="D19" s="41">
        <f>'FValue53-75'!D19/'FQty53-75'!D19</f>
        <v>0.021721990515911557</v>
      </c>
      <c r="E19" s="41">
        <f>'FValue53-75'!E19/'FQty53-75'!E19</f>
        <v>0.020612582781456952</v>
      </c>
      <c r="F19" s="41">
        <f>'FValue53-75'!F19/'FQty53-75'!F19</f>
        <v>0.021099378881987575</v>
      </c>
      <c r="G19" s="41">
        <f>'FValue53-75'!G19/'FQty53-75'!G19</f>
        <v>0.020471946287643802</v>
      </c>
      <c r="H19" s="41">
        <f>'FValue53-75'!H19/'FQty53-75'!H19</f>
        <v>0.020757657901870428</v>
      </c>
      <c r="I19" s="41">
        <f>'FValue53-75'!I19/'FQty53-75'!I19</f>
        <v>0.02168700042069836</v>
      </c>
      <c r="J19" s="41">
        <f>'FValue53-75'!J19/'FQty53-75'!J19</f>
        <v>0.02259538313562039</v>
      </c>
      <c r="K19" s="41">
        <f>'FValue53-75'!K19/'FQty53-75'!K19</f>
        <v>0.023462236493089487</v>
      </c>
      <c r="L19" s="41">
        <f>'FValue53-75'!L19/'FQty53-75'!L19</f>
        <v>0.023996267109083366</v>
      </c>
      <c r="M19" s="41">
        <f>'FValue53-75'!M19/'FQty53-75'!M19</f>
        <v>0.026059413543216395</v>
      </c>
      <c r="N19" s="41">
        <f>'FValue53-75'!N19/'FQty53-75'!N19</f>
        <v>0.024134108341323107</v>
      </c>
      <c r="O19" s="41">
        <f>'FValue53-75'!O19/'FQty53-75'!O19</f>
        <v>0.024196399345335514</v>
      </c>
      <c r="P19" s="41">
        <f>'FValue53-75'!P19/'FQty53-75'!P19</f>
        <v>0.024995193232070757</v>
      </c>
      <c r="Q19" s="41">
        <f>'FValue53-75'!Q19/'FQty53-75'!Q19</f>
        <v>0.023651609696113445</v>
      </c>
      <c r="R19" s="41">
        <f>'FValue53-75'!R19/'FQty53-75'!R19</f>
        <v>0.023697221117235892</v>
      </c>
      <c r="S19" s="41">
        <f>'FValue53-75'!S19/'FQty53-75'!S19</f>
        <v>0.030965153299315276</v>
      </c>
      <c r="T19" s="41">
        <f>'FValue53-75'!T19/'FQty53-75'!T19</f>
        <v>0.034544331892595495</v>
      </c>
      <c r="U19" s="41">
        <f>'FValue53-75'!U19/'FQty53-75'!U19</f>
        <v>0.03686905632772494</v>
      </c>
      <c r="V19" s="41">
        <f>'FValue53-75'!V19/'FQty53-75'!V19</f>
        <v>0.04626095785475347</v>
      </c>
      <c r="W19" s="41">
        <f>'FValue53-75'!W19/'FQty53-75'!W19</f>
        <v>0.04835990470954737</v>
      </c>
      <c r="X19" s="41">
        <f>'FValue53-75'!X19/'FQty53-75'!X19</f>
        <v>0.05288120567375887</v>
      </c>
      <c r="Y19" s="33"/>
      <c r="Z19" s="33"/>
      <c r="AA19" s="33"/>
    </row>
    <row r="20" spans="1:27" ht="12">
      <c r="A20" s="29" t="s">
        <v>168</v>
      </c>
      <c r="B20" s="41">
        <f>'FValue53-75'!B20/'FQty53-75'!B20</f>
        <v>0.06807339449541285</v>
      </c>
      <c r="C20" s="41">
        <f>'FValue53-75'!C20/'FQty53-75'!C20</f>
        <v>0.0801007556675063</v>
      </c>
      <c r="D20" s="41">
        <f>'FValue53-75'!D20/'FQty53-75'!D20</f>
        <v>0.0801658604008293</v>
      </c>
      <c r="E20" s="41">
        <f>'FValue53-75'!E20/'FQty53-75'!E20</f>
        <v>0.06998841251448436</v>
      </c>
      <c r="F20" s="41">
        <f>'FValue53-75'!F20/'FQty53-75'!F20</f>
        <v>0.06344827586206897</v>
      </c>
      <c r="G20" s="41">
        <f>'FValue53-75'!G20/'FQty53-75'!G20</f>
        <v>0.06393520724154358</v>
      </c>
      <c r="H20" s="41">
        <f>'FValue53-75'!H20/'FQty53-75'!H20</f>
        <v>0.05982853643600735</v>
      </c>
      <c r="I20" s="41">
        <f>'FValue53-75'!I20/'FQty53-75'!I20</f>
        <v>0.05676751592356687</v>
      </c>
      <c r="J20" s="41">
        <f>'FValue53-75'!J20/'FQty53-75'!J20</f>
        <v>0.05610108303249098</v>
      </c>
      <c r="K20" s="41">
        <f>'FValue53-75'!K20/'FQty53-75'!K20</f>
        <v>0.05922256097560976</v>
      </c>
      <c r="L20" s="41">
        <f>'FValue53-75'!L20/'FQty53-75'!L20</f>
        <v>0.052256944444444446</v>
      </c>
      <c r="M20" s="41">
        <f>'FValue53-75'!M20/'FQty53-75'!M20</f>
        <v>0.0396094839609484</v>
      </c>
      <c r="N20" s="41">
        <f>'FValue53-75'!N20/'FQty53-75'!N20</f>
        <v>0.03009027081243731</v>
      </c>
      <c r="O20" s="41">
        <f>'FValue53-75'!O20/'FQty53-75'!O20</f>
        <v>0.031950165779162064</v>
      </c>
      <c r="P20" s="41">
        <f>'FValue53-75'!P20/'FQty53-75'!P20</f>
        <v>0.028897664309547863</v>
      </c>
      <c r="Q20" s="41">
        <f>'FValue53-75'!Q20/'FQty53-75'!Q20</f>
        <v>0.03020046862796147</v>
      </c>
      <c r="R20" s="41">
        <f>'FValue53-75'!R20/'FQty53-75'!R20</f>
        <v>0.0358227079538555</v>
      </c>
      <c r="S20" s="41">
        <f>'FValue53-75'!S20/'FQty53-75'!S20</f>
        <v>0.042760902012989634</v>
      </c>
      <c r="T20" s="41">
        <f>'FValue53-75'!T20/'FQty53-75'!T20</f>
        <v>0.04353089063736673</v>
      </c>
      <c r="U20" s="41">
        <f>'FValue53-75'!U20/'FQty53-75'!U20</f>
        <v>0.05274530989097338</v>
      </c>
      <c r="V20" s="41">
        <f>'FValue53-75'!V20/'FQty53-75'!V20</f>
        <v>0.05460750853242321</v>
      </c>
      <c r="W20" s="41">
        <f>'FValue53-75'!W20/'FQty53-75'!W20</f>
        <v>0.061444511459589866</v>
      </c>
      <c r="X20" s="41">
        <f>'FValue53-75'!X20/'FQty53-75'!X20</f>
        <v>0.06612541993281075</v>
      </c>
      <c r="Y20" s="33"/>
      <c r="Z20" s="33"/>
      <c r="AA20" s="33"/>
    </row>
    <row r="21" spans="1:27" ht="12">
      <c r="A21" s="29" t="s">
        <v>169</v>
      </c>
      <c r="B21" s="41" t="e">
        <f>'FValue53-75'!B21/'FQty53-75'!B21</f>
        <v>#DIV/0!</v>
      </c>
      <c r="C21" s="41" t="e">
        <f>'FValue53-75'!C21/'FQty53-75'!C21</f>
        <v>#DIV/0!</v>
      </c>
      <c r="D21" s="41" t="e">
        <f>'FValue53-75'!D21/'FQty53-75'!D21</f>
        <v>#DIV/0!</v>
      </c>
      <c r="E21" s="41" t="e">
        <f>'FValue53-75'!E21/'FQty53-75'!E21</f>
        <v>#DIV/0!</v>
      </c>
      <c r="F21" s="41" t="e">
        <f>'FValue53-75'!F21/'FQty53-75'!F21</f>
        <v>#DIV/0!</v>
      </c>
      <c r="G21" s="41" t="e">
        <f>'FValue53-75'!G21/'FQty53-75'!G21</f>
        <v>#DIV/0!</v>
      </c>
      <c r="H21" s="41" t="e">
        <f>'FValue53-75'!H21/'FQty53-75'!H21</f>
        <v>#DIV/0!</v>
      </c>
      <c r="I21" s="41" t="e">
        <f>'FValue53-75'!I21/'FQty53-75'!I21</f>
        <v>#DIV/0!</v>
      </c>
      <c r="J21" s="41" t="e">
        <f>'FValue53-75'!J21/'FQty53-75'!J21</f>
        <v>#DIV/0!</v>
      </c>
      <c r="K21" s="41" t="e">
        <f>'FValue53-75'!K21/'FQty53-75'!K21</f>
        <v>#DIV/0!</v>
      </c>
      <c r="L21" s="41" t="e">
        <f>'FValue53-75'!L21/'FQty53-75'!L21</f>
        <v>#DIV/0!</v>
      </c>
      <c r="M21" s="41" t="e">
        <f>'FValue53-75'!M21/'FQty53-75'!M21</f>
        <v>#DIV/0!</v>
      </c>
      <c r="N21" s="41" t="e">
        <f>'FValue53-75'!N21/'FQty53-75'!N21</f>
        <v>#DIV/0!</v>
      </c>
      <c r="O21" s="41" t="e">
        <f>'FValue53-75'!O21/'FQty53-75'!O21</f>
        <v>#DIV/0!</v>
      </c>
      <c r="P21" s="41" t="e">
        <f>'FValue53-75'!P21/'FQty53-75'!P21</f>
        <v>#DIV/0!</v>
      </c>
      <c r="Q21" s="41">
        <f>'FValue53-75'!Q21/'FQty53-75'!Q21</f>
        <v>0.015985790408525755</v>
      </c>
      <c r="R21" s="41">
        <f>'FValue53-75'!R21/'FQty53-75'!R21</f>
        <v>0.0158311345646438</v>
      </c>
      <c r="S21" s="41">
        <f>'FValue53-75'!S21/'FQty53-75'!S21</f>
        <v>0.0028708133971291866</v>
      </c>
      <c r="T21" s="41">
        <f>'FValue53-75'!T21/'FQty53-75'!T21</f>
        <v>0.0023105360443622922</v>
      </c>
      <c r="U21" s="41">
        <f>'FValue53-75'!U21/'FQty53-75'!U21</f>
        <v>0.026937877954920284</v>
      </c>
      <c r="V21" s="41">
        <f>'FValue53-75'!V21/'FQty53-75'!V21</f>
        <v>0.03362183754993342</v>
      </c>
      <c r="W21" s="41">
        <f>'FValue53-75'!W21/'FQty53-75'!W21</f>
        <v>0.04066130473637176</v>
      </c>
      <c r="X21" s="41">
        <f>'FValue53-75'!X21/'FQty53-75'!X21</f>
        <v>0.05078929306794784</v>
      </c>
      <c r="Y21" s="33"/>
      <c r="Z21" s="33"/>
      <c r="AA21" s="33"/>
    </row>
    <row r="22" spans="1:27" ht="12">
      <c r="A22" s="29" t="s">
        <v>170</v>
      </c>
      <c r="B22" s="41">
        <f>'FValue53-75'!B22/'FQty53-75'!B22</f>
        <v>0.009523809523809525</v>
      </c>
      <c r="C22" s="41">
        <f>'FValue53-75'!C22/'FQty53-75'!C22</f>
        <v>0.010031347962382446</v>
      </c>
      <c r="D22" s="41">
        <f>'FValue53-75'!D22/'FQty53-75'!D22</f>
        <v>0.007228915662650602</v>
      </c>
      <c r="E22" s="41">
        <f>'FValue53-75'!E22/'FQty53-75'!E22</f>
        <v>0.00845771144278607</v>
      </c>
      <c r="F22" s="41">
        <f>'FValue53-75'!F22/'FQty53-75'!F22</f>
        <v>0.0077777777777777776</v>
      </c>
      <c r="G22" s="41">
        <f>'FValue53-75'!G22/'FQty53-75'!G22</f>
        <v>0.009727626459143969</v>
      </c>
      <c r="H22" s="41">
        <f>'FValue53-75'!H22/'FQty53-75'!H22</f>
        <v>0.008797127468581687</v>
      </c>
      <c r="I22" s="41">
        <f>'FValue53-75'!I22/'FQty53-75'!I22</f>
        <v>0.010456553755522827</v>
      </c>
      <c r="J22" s="41">
        <f>'FValue53-75'!J22/'FQty53-75'!J22</f>
        <v>0.009564164648910412</v>
      </c>
      <c r="K22" s="41">
        <f>'FValue53-75'!K22/'FQty53-75'!K22</f>
        <v>0.01180722891566265</v>
      </c>
      <c r="L22" s="41">
        <f>'FValue53-75'!L22/'FQty53-75'!L22</f>
        <v>0.013206262763784886</v>
      </c>
      <c r="M22" s="41">
        <f>'FValue53-75'!M22/'FQty53-75'!M22</f>
        <v>0.014755959137343927</v>
      </c>
      <c r="N22" s="41">
        <f>'FValue53-75'!N22/'FQty53-75'!N22</f>
        <v>0.01532567049808429</v>
      </c>
      <c r="O22" s="41">
        <f>'FValue53-75'!O22/'FQty53-75'!O22</f>
        <v>0.01557632398753894</v>
      </c>
      <c r="P22" s="41">
        <f>'FValue53-75'!P22/'FQty53-75'!P22</f>
        <v>0.022132796780684104</v>
      </c>
      <c r="Q22" s="41">
        <f>'FValue53-75'!Q22/'FQty53-75'!Q22</f>
        <v>0.02142857142857143</v>
      </c>
      <c r="R22" s="41">
        <f>'FValue53-75'!R22/'FQty53-75'!R22</f>
        <v>0.01904761904761905</v>
      </c>
      <c r="S22" s="41">
        <f>'FValue53-75'!S22/'FQty53-75'!S22</f>
        <v>0.13013698630136986</v>
      </c>
      <c r="T22" s="41">
        <f>'FValue53-75'!T22/'FQty53-75'!T22</f>
        <v>0.26595744680851063</v>
      </c>
      <c r="U22" s="41">
        <f>'FValue53-75'!U22/'FQty53-75'!U22</f>
        <v>0.023529411764705882</v>
      </c>
      <c r="V22" s="41">
        <f>'FValue53-75'!V22/'FQty53-75'!V22</f>
        <v>0.03459119496855346</v>
      </c>
      <c r="W22" s="41">
        <f>'FValue53-75'!W22/'FQty53-75'!W22</f>
        <v>0.03937007874015748</v>
      </c>
      <c r="X22" s="41">
        <f>'FValue53-75'!X22/'FQty53-75'!X22</f>
        <v>0.07228915662650602</v>
      </c>
      <c r="Y22" s="33"/>
      <c r="Z22" s="33"/>
      <c r="AA22" s="33"/>
    </row>
    <row r="23" spans="1:27" ht="12">
      <c r="A23" s="29" t="s">
        <v>171</v>
      </c>
      <c r="B23" s="41" t="e">
        <f>'FValue53-75'!B23/'FQty53-75'!B23</f>
        <v>#DIV/0!</v>
      </c>
      <c r="C23" s="41" t="e">
        <f>'FValue53-75'!C23/'FQty53-75'!C23</f>
        <v>#DIV/0!</v>
      </c>
      <c r="D23" s="41" t="e">
        <f>'FValue53-75'!D23/'FQty53-75'!D23</f>
        <v>#DIV/0!</v>
      </c>
      <c r="E23" s="41" t="e">
        <f>'FValue53-75'!E23/'FQty53-75'!E23</f>
        <v>#DIV/0!</v>
      </c>
      <c r="F23" s="41" t="e">
        <f>'FValue53-75'!F23/'FQty53-75'!F23</f>
        <v>#DIV/0!</v>
      </c>
      <c r="G23" s="41" t="e">
        <f>'FValue53-75'!G23/'FQty53-75'!G23</f>
        <v>#DIV/0!</v>
      </c>
      <c r="H23" s="41" t="e">
        <f>'FValue53-75'!H23/'FQty53-75'!H23</f>
        <v>#DIV/0!</v>
      </c>
      <c r="I23" s="41" t="e">
        <f>'FValue53-75'!I23/'FQty53-75'!I23</f>
        <v>#DIV/0!</v>
      </c>
      <c r="J23" s="41" t="e">
        <f>'FValue53-75'!J23/'FQty53-75'!J23</f>
        <v>#DIV/0!</v>
      </c>
      <c r="K23" s="41" t="e">
        <f>'FValue53-75'!K23/'FQty53-75'!K23</f>
        <v>#DIV/0!</v>
      </c>
      <c r="L23" s="41" t="e">
        <f>'FValue53-75'!L23/'FQty53-75'!L23</f>
        <v>#DIV/0!</v>
      </c>
      <c r="M23" s="41" t="e">
        <f>'FValue53-75'!M23/'FQty53-75'!M23</f>
        <v>#DIV/0!</v>
      </c>
      <c r="N23" s="41" t="e">
        <f>'FValue53-75'!N23/'FQty53-75'!N23</f>
        <v>#DIV/0!</v>
      </c>
      <c r="O23" s="41" t="e">
        <f>'FValue53-75'!O23/'FQty53-75'!O23</f>
        <v>#DIV/0!</v>
      </c>
      <c r="P23" s="41" t="e">
        <f>'FValue53-75'!P23/'FQty53-75'!P23</f>
        <v>#DIV/0!</v>
      </c>
      <c r="Q23" s="41" t="e">
        <f>'FValue53-75'!Q23/'FQty53-75'!Q23</f>
        <v>#DIV/0!</v>
      </c>
      <c r="R23" s="41" t="e">
        <f>'FValue53-75'!R23/'FQty53-75'!R23</f>
        <v>#DIV/0!</v>
      </c>
      <c r="S23" s="41" t="e">
        <f>'FValue53-75'!S23/'FQty53-75'!S23</f>
        <v>#DIV/0!</v>
      </c>
      <c r="T23" s="41" t="e">
        <f>'FValue53-75'!T23/'FQty53-75'!T23</f>
        <v>#DIV/0!</v>
      </c>
      <c r="U23" s="41" t="e">
        <f>'FValue53-75'!U23/'FQty53-75'!U23</f>
        <v>#DIV/0!</v>
      </c>
      <c r="V23" s="41" t="e">
        <f>'FValue53-75'!V23/'FQty53-75'!V23</f>
        <v>#DIV/0!</v>
      </c>
      <c r="W23" s="41" t="e">
        <f>'FValue53-75'!W23/'FQty53-75'!W23</f>
        <v>#DIV/0!</v>
      </c>
      <c r="X23" s="41">
        <f>'FValue53-75'!X23/'FQty53-75'!X23</f>
        <v>0</v>
      </c>
      <c r="Y23" s="34"/>
      <c r="Z23" s="33"/>
      <c r="AA23" s="33"/>
    </row>
    <row r="24" spans="1:27" ht="12">
      <c r="A24" s="29" t="s">
        <v>78</v>
      </c>
      <c r="B24" s="41" t="e">
        <f>'FValue53-75'!B24/'FQty53-75'!B24</f>
        <v>#DIV/0!</v>
      </c>
      <c r="C24" s="41" t="e">
        <f>'FValue53-75'!C24/'FQty53-75'!C24</f>
        <v>#DIV/0!</v>
      </c>
      <c r="D24" s="41" t="e">
        <f>'FValue53-75'!D24/'FQty53-75'!D24</f>
        <v>#DIV/0!</v>
      </c>
      <c r="E24" s="41" t="e">
        <f>'FValue53-75'!E24/'FQty53-75'!E24</f>
        <v>#DIV/0!</v>
      </c>
      <c r="F24" s="41" t="e">
        <f>'FValue53-75'!F24/'FQty53-75'!F24</f>
        <v>#DIV/0!</v>
      </c>
      <c r="G24" s="41">
        <f>'FValue53-75'!G24/'FQty53-75'!G24</f>
        <v>0.010112359550561799</v>
      </c>
      <c r="H24" s="41">
        <f>'FValue53-75'!H24/'FQty53-75'!H24</f>
        <v>0.010121457489878543</v>
      </c>
      <c r="I24" s="41">
        <f>'FValue53-75'!I24/'FQty53-75'!I24</f>
        <v>0.009659090909090909</v>
      </c>
      <c r="J24" s="41">
        <f>'FValue53-75'!J24/'FQty53-75'!J24</f>
        <v>0.009615384615384616</v>
      </c>
      <c r="K24" s="41">
        <f>'FValue53-75'!K24/'FQty53-75'!K24</f>
        <v>0.010465116279069767</v>
      </c>
      <c r="L24" s="41">
        <f>'FValue53-75'!L24/'FQty53-75'!L24</f>
        <v>0.015099009900990099</v>
      </c>
      <c r="M24" s="41">
        <f>'FValue53-75'!M24/'FQty53-75'!M24</f>
        <v>0.013029315960912053</v>
      </c>
      <c r="N24" s="41">
        <f>'FValue53-75'!N24/'FQty53-75'!N24</f>
        <v>0.01444043321299639</v>
      </c>
      <c r="O24" s="41">
        <f>'FValue53-75'!O24/'FQty53-75'!O24</f>
        <v>0.006802721088435374</v>
      </c>
      <c r="P24" s="41">
        <f>'FValue53-75'!P24/'FQty53-75'!P24</f>
        <v>0.02127659574468085</v>
      </c>
      <c r="Q24" s="41" t="e">
        <f>'FValue53-75'!Q24/'FQty53-75'!Q24</f>
        <v>#DIV/0!</v>
      </c>
      <c r="R24" s="41" t="e">
        <f>'FValue53-75'!R24/'FQty53-75'!R24</f>
        <v>#DIV/0!</v>
      </c>
      <c r="S24" s="41">
        <f>'FValue53-75'!S24/'FQty53-75'!S24</f>
        <v>0.038461538461538464</v>
      </c>
      <c r="T24" s="41" t="e">
        <f>'FValue53-75'!T24/'FQty53-75'!T24</f>
        <v>#DIV/0!</v>
      </c>
      <c r="U24" s="41" t="e">
        <f>'FValue53-75'!U24/'FQty53-75'!U24</f>
        <v>#DIV/0!</v>
      </c>
      <c r="V24" s="41" t="e">
        <f>'FValue53-75'!V24/'FQty53-75'!V24</f>
        <v>#DIV/0!</v>
      </c>
      <c r="W24" s="41">
        <f>'FValue53-75'!W24/'FQty53-75'!W24</f>
        <v>0</v>
      </c>
      <c r="X24" s="41">
        <f>'FValue53-75'!X24/'FQty53-75'!X24</f>
        <v>0</v>
      </c>
      <c r="Y24" s="33"/>
      <c r="Z24" s="33"/>
      <c r="AA24" s="33"/>
    </row>
    <row r="25" spans="1:27" ht="12">
      <c r="A25" s="29" t="s">
        <v>79</v>
      </c>
      <c r="B25" s="41">
        <f>'FValue53-75'!B25/'FQty53-75'!B25</f>
        <v>0.018727812151333807</v>
      </c>
      <c r="C25" s="41">
        <f>'FValue53-75'!C25/'FQty53-75'!C25</f>
        <v>0.018718845649322257</v>
      </c>
      <c r="D25" s="41">
        <f>'FValue53-75'!D25/'FQty53-75'!D25</f>
        <v>0.018416328804431926</v>
      </c>
      <c r="E25" s="41">
        <f>'FValue53-75'!E25/'FQty53-75'!E25</f>
        <v>0.01649038538005185</v>
      </c>
      <c r="F25" s="41">
        <f>'FValue53-75'!F25/'FQty53-75'!F25</f>
        <v>0.019234948924146924</v>
      </c>
      <c r="G25" s="41">
        <f>'FValue53-75'!G25/'FQty53-75'!G25</f>
        <v>0.018170690369477608</v>
      </c>
      <c r="H25" s="41">
        <f>'FValue53-75'!H25/'FQty53-75'!H25</f>
        <v>0.031149602338813618</v>
      </c>
      <c r="I25" s="41">
        <f>'FValue53-75'!I25/'FQty53-75'!I25</f>
        <v>0.03125474822985991</v>
      </c>
      <c r="J25" s="41">
        <f>'FValue53-75'!J25/'FQty53-75'!J25</f>
        <v>0.03923433223384097</v>
      </c>
      <c r="K25" s="41">
        <f>'FValue53-75'!K25/'FQty53-75'!K25</f>
        <v>0.04315463003987594</v>
      </c>
      <c r="L25" s="41">
        <f>'FValue53-75'!L25/'FQty53-75'!L25</f>
        <v>0.045208793834757156</v>
      </c>
      <c r="M25" s="41">
        <f>'FValue53-75'!M25/'FQty53-75'!M25</f>
        <v>0.04355118565644881</v>
      </c>
      <c r="N25" s="41">
        <f>'FValue53-75'!N25/'FQty53-75'!N25</f>
        <v>0.03503222303533911</v>
      </c>
      <c r="O25" s="41">
        <f>'FValue53-75'!O25/'FQty53-75'!O25</f>
        <v>0.027679074829218404</v>
      </c>
      <c r="P25" s="41">
        <f>'FValue53-75'!P25/'FQty53-75'!P25</f>
        <v>0.019106851230570963</v>
      </c>
      <c r="Q25" s="41">
        <f>'FValue53-75'!Q25/'FQty53-75'!Q25</f>
        <v>0.008925571364860985</v>
      </c>
      <c r="R25" s="41">
        <f>'FValue53-75'!R25/'FQty53-75'!R25</f>
        <v>0.013255390341412383</v>
      </c>
      <c r="S25" s="41">
        <f>'FValue53-75'!S25/'FQty53-75'!S25</f>
        <v>0.016429347751317293</v>
      </c>
      <c r="T25" s="41">
        <f>'FValue53-75'!T25/'FQty53-75'!T25</f>
        <v>0.019224770049566568</v>
      </c>
      <c r="U25" s="41">
        <f>'FValue53-75'!U25/'FQty53-75'!U25</f>
        <v>0.029286652298760298</v>
      </c>
      <c r="V25" s="41">
        <f>'FValue53-75'!V25/'FQty53-75'!V25</f>
        <v>0.04641618810271969</v>
      </c>
      <c r="W25" s="41">
        <f>'FValue53-75'!W25/'FQty53-75'!W25</f>
        <v>0.05386911443133538</v>
      </c>
      <c r="X25" s="41">
        <f>'FValue53-75'!X25/'FQty53-75'!X25</f>
        <v>0.05695896328293736</v>
      </c>
      <c r="Y25" s="33"/>
      <c r="Z25" s="33"/>
      <c r="AA25" s="33"/>
    </row>
    <row r="26" spans="1:27" ht="12">
      <c r="A26" s="29" t="s">
        <v>173</v>
      </c>
      <c r="B26" s="41">
        <f>'FValue53-75'!B26/'FQty53-75'!B26</f>
        <v>0.0037967615857063095</v>
      </c>
      <c r="C26" s="41">
        <f>'FValue53-75'!C26/'FQty53-75'!C26</f>
        <v>0.005</v>
      </c>
      <c r="D26" s="41">
        <f>'FValue53-75'!D26/'FQty53-75'!D26</f>
        <v>0.004994454231095452</v>
      </c>
      <c r="E26" s="41">
        <f>'FValue53-75'!E26/'FQty53-75'!E26</f>
        <v>0.004998851969692</v>
      </c>
      <c r="F26" s="41">
        <f>'FValue53-75'!F26/'FQty53-75'!F26</f>
        <v>0.005662883819789729</v>
      </c>
      <c r="G26" s="41">
        <f>'FValue53-75'!G26/'FQty53-75'!G26</f>
        <v>0.006029989942397367</v>
      </c>
      <c r="H26" s="41">
        <f>'FValue53-75'!H26/'FQty53-75'!H26</f>
        <v>0.0074892750672580525</v>
      </c>
      <c r="I26" s="41">
        <f>'FValue53-75'!I26/'FQty53-75'!I26</f>
        <v>0.006982011129804582</v>
      </c>
      <c r="J26" s="41">
        <f>'FValue53-75'!J26/'FQty53-75'!J26</f>
        <v>0.007775704256642673</v>
      </c>
      <c r="K26" s="41">
        <f>'FValue53-75'!K26/'FQty53-75'!K26</f>
        <v>0.007658576381807057</v>
      </c>
      <c r="L26" s="41">
        <f>'FValue53-75'!L26/'FQty53-75'!L26</f>
        <v>0.008544410672070247</v>
      </c>
      <c r="M26" s="41">
        <f>'FValue53-75'!M26/'FQty53-75'!M26</f>
        <v>0.00893189430591738</v>
      </c>
      <c r="N26" s="41">
        <f>'FValue53-75'!N26/'FQty53-75'!N26</f>
        <v>0.008156297420333839</v>
      </c>
      <c r="O26" s="41">
        <f>'FValue53-75'!O26/'FQty53-75'!O26</f>
        <v>0.008798202920254586</v>
      </c>
      <c r="P26" s="41">
        <f>'FValue53-75'!P26/'FQty53-75'!P26</f>
        <v>0.00813968754102665</v>
      </c>
      <c r="Q26" s="41">
        <f>+Q49</f>
        <v>0.008900451869094892</v>
      </c>
      <c r="R26" s="41">
        <f>+R49</f>
        <v>0.007494083618196161</v>
      </c>
      <c r="S26" s="41">
        <f>+S49</f>
        <v>0.009373726395870126</v>
      </c>
      <c r="T26" s="41">
        <f>+T49</f>
        <v>0.009013881377321075</v>
      </c>
      <c r="U26" s="41">
        <f>+U49</f>
        <v>0.007582839929365327</v>
      </c>
      <c r="V26" s="41">
        <f>+V49</f>
        <v>0.020145764576457646</v>
      </c>
      <c r="W26" s="41">
        <f>+W49</f>
        <v>0.01674627041688779</v>
      </c>
      <c r="X26" s="41">
        <f>+X49</f>
        <v>0.012849658989819115</v>
      </c>
      <c r="Y26" s="33"/>
      <c r="Z26" s="33"/>
      <c r="AA26" s="33"/>
    </row>
    <row r="27" spans="1:27" ht="12">
      <c r="A27" s="29" t="s">
        <v>174</v>
      </c>
      <c r="B27" s="41">
        <f>'FValue53-75'!B27/'FQty53-75'!B27</f>
        <v>0.008688208859405093</v>
      </c>
      <c r="C27" s="41">
        <f>'FValue53-75'!C27/'FQty53-75'!C27</f>
        <v>0.011429463171036205</v>
      </c>
      <c r="D27" s="41">
        <f>'FValue53-75'!D27/'FQty53-75'!D27</f>
        <v>0.01279126213592233</v>
      </c>
      <c r="E27" s="41">
        <f>'FValue53-75'!E27/'FQty53-75'!E27</f>
        <v>0.011339322452338499</v>
      </c>
      <c r="F27" s="41">
        <f>'FValue53-75'!F27/'FQty53-75'!F27</f>
        <v>0.011590836635241608</v>
      </c>
      <c r="G27" s="41">
        <f>'FValue53-75'!G27/'FQty53-75'!G27</f>
        <v>0.00824692045375461</v>
      </c>
      <c r="H27" s="41">
        <f>'FValue53-75'!H27/'FQty53-75'!H27</f>
        <v>0.013178395222020255</v>
      </c>
      <c r="I27" s="41">
        <f>'FValue53-75'!I27/'FQty53-75'!I27</f>
        <v>0.01652832193372734</v>
      </c>
      <c r="J27" s="41">
        <f>'FValue53-75'!J27/'FQty53-75'!J27</f>
        <v>0.01497783151954857</v>
      </c>
      <c r="K27" s="41">
        <f>'FValue53-75'!K27/'FQty53-75'!K27</f>
        <v>0.015149166989538937</v>
      </c>
      <c r="L27" s="41">
        <f>'FValue53-75'!L27/'FQty53-75'!L27</f>
        <v>0.016473108580448752</v>
      </c>
      <c r="M27" s="41">
        <f>'FValue53-75'!M27/'FQty53-75'!M27</f>
        <v>0.012696557586060348</v>
      </c>
      <c r="N27" s="41">
        <f>'FValue53-75'!N27/'FQty53-75'!N27</f>
        <v>0.010913429483805312</v>
      </c>
      <c r="O27" s="41">
        <f>'FValue53-75'!O27/'FQty53-75'!O27</f>
        <v>0.011627343636451723</v>
      </c>
      <c r="P27" s="41">
        <f>'FValue53-75'!P27/'FQty53-75'!P27</f>
        <v>0.01034509508400195</v>
      </c>
      <c r="Q27" s="41">
        <f>'FValue53-75'!Q27/'FQty53-75'!Q27</f>
        <v>0.009248591504716085</v>
      </c>
      <c r="R27" s="41">
        <f>'FValue53-75'!R27/'FQty53-75'!R27</f>
        <v>0.009375879919426455</v>
      </c>
      <c r="S27" s="41">
        <f>'FValue53-75'!S27/'FQty53-75'!S27</f>
        <v>0.011470183237248526</v>
      </c>
      <c r="T27" s="41">
        <f>'FValue53-75'!T27/'FQty53-75'!T27</f>
        <v>0.013560147247013774</v>
      </c>
      <c r="U27" s="41">
        <f>'FValue53-75'!U27/'FQty53-75'!U27</f>
        <v>0.018390917856715535</v>
      </c>
      <c r="V27" s="41">
        <f>'FValue53-75'!V27/'FQty53-75'!V27</f>
        <v>0.026023098785917298</v>
      </c>
      <c r="W27" s="41">
        <f>'FValue53-75'!W27/'FQty53-75'!W27</f>
        <v>0.032492105331837044</v>
      </c>
      <c r="X27" s="41">
        <f>'FValue53-75'!X27/'FQty53-75'!X27</f>
        <v>0.03214403946989033</v>
      </c>
      <c r="Y27" s="33"/>
      <c r="Z27" s="33"/>
      <c r="AA27" s="33"/>
    </row>
    <row r="28" spans="1:27" ht="12">
      <c r="A28" s="29" t="s">
        <v>175</v>
      </c>
      <c r="B28" s="41">
        <f>'FValue53-75'!B28/'FQty53-75'!B28</f>
        <v>0.0505824214613484</v>
      </c>
      <c r="C28" s="41">
        <f>'FValue53-75'!C28/'FQty53-75'!C28</f>
        <v>0.053066914498141264</v>
      </c>
      <c r="D28" s="41">
        <f>'FValue53-75'!D28/'FQty53-75'!D28</f>
        <v>0.054715821812596</v>
      </c>
      <c r="E28" s="41">
        <f>'FValue53-75'!E28/'FQty53-75'!E28</f>
        <v>0.0560790273556231</v>
      </c>
      <c r="F28" s="41">
        <f>'FValue53-75'!F28/'FQty53-75'!F28</f>
        <v>0.047038327526132406</v>
      </c>
      <c r="G28" s="41">
        <f>'FValue53-75'!G28/'FQty53-75'!G28</f>
        <v>0.0509433962264151</v>
      </c>
      <c r="H28" s="41" t="e">
        <f>'FValue53-75'!H28/'FQty53-75'!H28</f>
        <v>#DIV/0!</v>
      </c>
      <c r="I28" s="41">
        <f>'FValue53-75'!I28/'FQty53-75'!I28</f>
        <v>0</v>
      </c>
      <c r="J28" s="41">
        <f>'FValue53-75'!J28/'FQty53-75'!J28</f>
        <v>0.05932885906040268</v>
      </c>
      <c r="K28" s="41">
        <f>'FValue53-75'!K28/'FQty53-75'!K28</f>
        <v>0.045090634441087615</v>
      </c>
      <c r="L28" s="41">
        <f>'FValue53-75'!L28/'FQty53-75'!L28</f>
        <v>0.0428099173553719</v>
      </c>
      <c r="M28" s="41">
        <f>'FValue53-75'!M28/'FQty53-75'!M28</f>
        <v>0.058694459681843114</v>
      </c>
      <c r="N28" s="41">
        <f>'FValue53-75'!N28/'FQty53-75'!N28</f>
        <v>0.054502369668246446</v>
      </c>
      <c r="O28" s="41">
        <f>'FValue53-75'!O28/'FQty53-75'!O28</f>
        <v>0.05357142857142857</v>
      </c>
      <c r="P28" s="41">
        <f>'FValue53-75'!P28/'FQty53-75'!P28</f>
        <v>0.05641025641025641</v>
      </c>
      <c r="Q28" s="41">
        <f>'FValue53-75'!Q28/'FQty53-75'!Q28</f>
        <v>0.04398148148148148</v>
      </c>
      <c r="R28" s="41">
        <f>'FValue53-75'!R28/'FQty53-75'!R28</f>
        <v>0.024327784891165175</v>
      </c>
      <c r="S28" s="41">
        <f>'FValue53-75'!S28/'FQty53-75'!S28</f>
        <v>0.029469548133595286</v>
      </c>
      <c r="T28" s="41">
        <f>'FValue53-75'!T28/'FQty53-75'!T28</f>
        <v>0.028392028392028392</v>
      </c>
      <c r="U28" s="41">
        <f>'FValue53-75'!U28/'FQty53-75'!U28</f>
        <v>0.031209698220273408</v>
      </c>
      <c r="V28" s="41">
        <f>'FValue53-75'!V28/'FQty53-75'!V28</f>
        <v>0.03691588785046729</v>
      </c>
      <c r="W28" s="41">
        <f>'FValue53-75'!W28/'FQty53-75'!W28</f>
        <v>0.03743565746373421</v>
      </c>
      <c r="X28" s="41">
        <f>'FValue53-75'!X28/'FQty53-75'!X28</f>
        <v>0.0405865797659606</v>
      </c>
      <c r="Y28" s="33"/>
      <c r="Z28" s="33"/>
      <c r="AA28" s="33"/>
    </row>
    <row r="29" spans="1:27" ht="12">
      <c r="A29" s="29" t="s">
        <v>176</v>
      </c>
      <c r="B29" s="41">
        <f>'FValue53-75'!B29/'FQty53-75'!B29</f>
        <v>0.22820595854922282</v>
      </c>
      <c r="C29" s="41">
        <f>'FValue53-75'!C29/'FQty53-75'!C29</f>
        <v>0.24796091758708583</v>
      </c>
      <c r="D29" s="41">
        <f>'FValue53-75'!D29/'FQty53-75'!D29</f>
        <v>0.27155910908052544</v>
      </c>
      <c r="E29" s="41">
        <f>'FValue53-75'!E29/'FQty53-75'!E29</f>
        <v>0.2739209726443769</v>
      </c>
      <c r="F29" s="41">
        <f>'FValue53-75'!F29/'FQty53-75'!F29</f>
        <v>0.27994910941475826</v>
      </c>
      <c r="G29" s="41">
        <f>'FValue53-75'!G29/'FQty53-75'!G29</f>
        <v>0.258727948003714</v>
      </c>
      <c r="H29" s="41">
        <f>'FValue53-75'!H29/'FQty53-75'!H29</f>
        <v>0.27987206823027716</v>
      </c>
      <c r="I29" s="41">
        <f>'FValue53-75'!I29/'FQty53-75'!I29</f>
        <v>0.30679751077070366</v>
      </c>
      <c r="J29" s="41">
        <f>'FValue53-75'!J29/'FQty53-75'!J29</f>
        <v>0.31581462016244627</v>
      </c>
      <c r="K29" s="41">
        <f>'FValue53-75'!K29/'FQty53-75'!K29</f>
        <v>0.3727556945064761</v>
      </c>
      <c r="L29" s="41">
        <f>'FValue53-75'!L29/'FQty53-75'!L29</f>
        <v>0.37803511393350764</v>
      </c>
      <c r="M29" s="41">
        <f>'FValue53-75'!M29/'FQty53-75'!M29</f>
        <v>0.3642550143266476</v>
      </c>
      <c r="N29" s="41">
        <f>'FValue53-75'!N29/'FQty53-75'!N29</f>
        <v>0.39945333853963294</v>
      </c>
      <c r="O29" s="41">
        <f>'FValue53-75'!O29/'FQty53-75'!O29</f>
        <v>0.4044834307992203</v>
      </c>
      <c r="P29" s="41">
        <f>'FValue53-75'!P29/'FQty53-75'!P29</f>
        <v>0.41801846768155726</v>
      </c>
      <c r="Q29" s="41">
        <f>'FValue53-75'!Q29/'FQty53-75'!Q29</f>
        <v>0.4289308176100629</v>
      </c>
      <c r="R29" s="41">
        <f>'FValue53-75'!R29/'FQty53-75'!R29</f>
        <v>0.44750158127767237</v>
      </c>
      <c r="S29" s="41">
        <f>'FValue53-75'!S29/'FQty53-75'!S29</f>
        <v>0.4977194982896237</v>
      </c>
      <c r="T29" s="41">
        <f>'FValue53-75'!T29/'FQty53-75'!T29</f>
        <v>0.4941075021557919</v>
      </c>
      <c r="U29" s="41">
        <f>'FValue53-75'!U29/'FQty53-75'!U29</f>
        <v>0.5708252111760884</v>
      </c>
      <c r="V29" s="41">
        <f>'FValue53-75'!V29/'FQty53-75'!V29</f>
        <v>0.6867551158084102</v>
      </c>
      <c r="W29" s="41">
        <f>'FValue53-75'!W29/'FQty53-75'!W29</f>
        <v>0.7020076697496053</v>
      </c>
      <c r="X29" s="41">
        <f>'FValue53-75'!X29/'FQty53-75'!X29</f>
        <v>0.6874583795782464</v>
      </c>
      <c r="Y29" s="33"/>
      <c r="Z29" s="33"/>
      <c r="AA29" s="33"/>
    </row>
    <row r="30" spans="1:27" ht="12">
      <c r="A30" s="29" t="s">
        <v>198</v>
      </c>
      <c r="B30" s="41">
        <f>'FValue53-75'!B30/'FQty53-75'!B30</f>
        <v>0.07217847769028872</v>
      </c>
      <c r="C30" s="41">
        <f>'FValue53-75'!C30/'FQty53-75'!C30</f>
        <v>0.04686468646864686</v>
      </c>
      <c r="D30" s="41" t="e">
        <f>'FValue53-75'!D30/'FQty53-75'!D30</f>
        <v>#DIV/0!</v>
      </c>
      <c r="E30" s="41" t="e">
        <f>'FValue53-75'!E30/'FQty53-75'!E30</f>
        <v>#DIV/0!</v>
      </c>
      <c r="F30" s="41" t="e">
        <f>'FValue53-75'!F30/'FQty53-75'!F30</f>
        <v>#DIV/0!</v>
      </c>
      <c r="G30" s="41" t="e">
        <f>'FValue53-75'!G30/'FQty53-75'!G30</f>
        <v>#DIV/0!</v>
      </c>
      <c r="H30" s="41" t="e">
        <f>'FValue53-75'!H30/'FQty53-75'!H30</f>
        <v>#DIV/0!</v>
      </c>
      <c r="I30" s="41">
        <f>'FValue53-75'!I30/'FQty53-75'!I30</f>
        <v>0.10802469135802469</v>
      </c>
      <c r="J30" s="41">
        <f>'FValue53-75'!J30/'FQty53-75'!J30</f>
        <v>0.12712933753943217</v>
      </c>
      <c r="K30" s="41">
        <f>'FValue53-75'!K30/'FQty53-75'!K30</f>
        <v>0.13931398416886542</v>
      </c>
      <c r="L30" s="41">
        <f>'FValue53-75'!L30/'FQty53-75'!L30</f>
        <v>0.13609022556390976</v>
      </c>
      <c r="M30" s="41">
        <f>'FValue53-75'!M30/'FQty53-75'!M30</f>
        <v>0.1301775147928994</v>
      </c>
      <c r="N30" s="41">
        <f>'FValue53-75'!N30/'FQty53-75'!N30</f>
        <v>0.13058419243986255</v>
      </c>
      <c r="O30" s="41">
        <f>'FValue53-75'!O30/'FQty53-75'!O30</f>
        <v>0.16145833333333334</v>
      </c>
      <c r="P30" s="41">
        <f>'FValue53-75'!P30/'FQty53-75'!P30</f>
        <v>0.13333333333333333</v>
      </c>
      <c r="Q30" s="41" t="e">
        <f>'FValue53-75'!Q30/'FQty53-75'!Q30</f>
        <v>#DIV/0!</v>
      </c>
      <c r="R30" s="41" t="e">
        <f>'FValue53-75'!R30/'FQty53-75'!R30</f>
        <v>#DIV/0!</v>
      </c>
      <c r="S30" s="41">
        <f>+S50</f>
        <v>0.3978494623655914</v>
      </c>
      <c r="T30" s="41">
        <f>+T50</f>
        <v>0.5096774193548387</v>
      </c>
      <c r="U30" s="41">
        <f>+U50</f>
        <v>4.6875</v>
      </c>
      <c r="V30" s="41">
        <f>+V50</f>
        <v>0.7058823529411765</v>
      </c>
      <c r="W30" s="41">
        <f>+W50</f>
        <v>0.6538461538461539</v>
      </c>
      <c r="X30" s="41">
        <f>+X50</f>
        <v>0.7586206896551724</v>
      </c>
      <c r="Y30" s="33"/>
      <c r="Z30" s="33"/>
      <c r="AA30" s="33"/>
    </row>
    <row r="31" spans="1:27" ht="12">
      <c r="A31" s="29" t="s">
        <v>89</v>
      </c>
      <c r="B31" s="41" t="e">
        <f>'FValue53-75'!B31/'FQty53-75'!B31</f>
        <v>#DIV/0!</v>
      </c>
      <c r="C31" s="41">
        <f>'FValue53-75'!C31/'FQty53-75'!C31</f>
        <v>0.16666666666666666</v>
      </c>
      <c r="D31" s="41" t="e">
        <f>'FValue53-75'!D31/'FQty53-75'!D31</f>
        <v>#DIV/0!</v>
      </c>
      <c r="E31" s="41" t="e">
        <f>'FValue53-75'!E31/'FQty53-75'!E31</f>
        <v>#DIV/0!</v>
      </c>
      <c r="F31" s="41" t="e">
        <f>'FValue53-75'!F31/'FQty53-75'!F31</f>
        <v>#DIV/0!</v>
      </c>
      <c r="G31" s="41" t="e">
        <f>'FValue53-75'!G31/'FQty53-75'!G31</f>
        <v>#DIV/0!</v>
      </c>
      <c r="H31" s="41" t="e">
        <f>'FValue53-75'!H31/'FQty53-75'!H31</f>
        <v>#DIV/0!</v>
      </c>
      <c r="I31" s="41" t="e">
        <f>'FValue53-75'!I31/'FQty53-75'!I31</f>
        <v>#DIV/0!</v>
      </c>
      <c r="J31" s="41" t="e">
        <f>'FValue53-75'!J31/'FQty53-75'!J31</f>
        <v>#DIV/0!</v>
      </c>
      <c r="K31" s="41">
        <f>'FValue53-75'!K31/'FQty53-75'!K31</f>
        <v>0.25</v>
      </c>
      <c r="L31" s="41">
        <f>'FValue53-75'!L31/'FQty53-75'!L31</f>
        <v>0.1989130434782609</v>
      </c>
      <c r="M31" s="41" t="e">
        <f>'FValue53-75'!M31/'FQty53-75'!M31</f>
        <v>#DIV/0!</v>
      </c>
      <c r="N31" s="41" t="e">
        <f>'FValue53-75'!N31/'FQty53-75'!N31</f>
        <v>#DIV/0!</v>
      </c>
      <c r="O31" s="41" t="e">
        <f>'FValue53-75'!O31/'FQty53-75'!O31</f>
        <v>#DIV/0!</v>
      </c>
      <c r="P31" s="41" t="e">
        <f>'FValue53-75'!P31/'FQty53-75'!P31</f>
        <v>#DIV/0!</v>
      </c>
      <c r="Q31" s="41" t="e">
        <f>'FValue53-75'!Q31/'FQty53-75'!Q31</f>
        <v>#DIV/0!</v>
      </c>
      <c r="R31" s="41" t="e">
        <f>'FValue53-75'!R31/'FQty53-75'!R31</f>
        <v>#DIV/0!</v>
      </c>
      <c r="S31" s="41" t="e">
        <f>'FValue53-75'!S31/'FQty53-75'!S31</f>
        <v>#DIV/0!</v>
      </c>
      <c r="T31" s="41" t="e">
        <f>'FValue53-75'!T31/'FQty53-75'!T31</f>
        <v>#DIV/0!</v>
      </c>
      <c r="U31" s="41" t="e">
        <f>'FValue53-75'!U31/'FQty53-75'!U31</f>
        <v>#DIV/0!</v>
      </c>
      <c r="V31" s="41" t="e">
        <f>'FValue53-75'!V31/'FQty53-75'!V31</f>
        <v>#DIV/0!</v>
      </c>
      <c r="W31" s="41" t="e">
        <f>'FValue53-75'!W31/'FQty53-75'!W31</f>
        <v>#DIV/0!</v>
      </c>
      <c r="X31" s="41" t="e">
        <f>'FValue53-75'!X31/'FQty53-75'!X31</f>
        <v>#DIV/0!</v>
      </c>
      <c r="Y31" s="33"/>
      <c r="Z31" s="33"/>
      <c r="AA31" s="33"/>
    </row>
    <row r="32" spans="1:27" ht="12">
      <c r="A32" s="29" t="s">
        <v>177</v>
      </c>
      <c r="B32" s="41" t="e">
        <f>'FValue53-75'!B32/'FQty53-75'!B32</f>
        <v>#DIV/0!</v>
      </c>
      <c r="C32" s="41" t="e">
        <f>'FValue53-75'!C32/'FQty53-75'!C32</f>
        <v>#DIV/0!</v>
      </c>
      <c r="D32" s="41">
        <f>'FValue53-75'!D32/'FQty53-75'!D32</f>
        <v>0.025</v>
      </c>
      <c r="E32" s="41" t="e">
        <f>'FValue53-75'!E32/'FQty53-75'!E32</f>
        <v>#DIV/0!</v>
      </c>
      <c r="F32" s="41" t="e">
        <f>'FValue53-75'!F32/'FQty53-75'!F32</f>
        <v>#DIV/0!</v>
      </c>
      <c r="G32" s="41" t="e">
        <f>'FValue53-75'!G32/'FQty53-75'!G32</f>
        <v>#DIV/0!</v>
      </c>
      <c r="H32" s="41" t="e">
        <f>'FValue53-75'!H32/'FQty53-75'!H32</f>
        <v>#DIV/0!</v>
      </c>
      <c r="I32" s="41">
        <f>'FValue53-75'!I32/'FQty53-75'!I32</f>
        <v>0</v>
      </c>
      <c r="J32" s="41">
        <f>'FValue53-75'!J32/'FQty53-75'!J32</f>
        <v>0</v>
      </c>
      <c r="K32" s="41">
        <f>'FValue53-75'!K32/'FQty53-75'!K32</f>
        <v>0.07234042553191489</v>
      </c>
      <c r="L32" s="41">
        <f>'FValue53-75'!L32/'FQty53-75'!L32</f>
        <v>0.06363636363636363</v>
      </c>
      <c r="M32" s="41">
        <f>'FValue53-75'!M32/'FQty53-75'!M32</f>
        <v>0.07692307692307693</v>
      </c>
      <c r="N32" s="41">
        <f>'FValue53-75'!N32/'FQty53-75'!N32</f>
        <v>0</v>
      </c>
      <c r="O32" s="41">
        <f>'FValue53-75'!O32/'FQty53-75'!O32</f>
        <v>0</v>
      </c>
      <c r="P32" s="41">
        <f>'FValue53-75'!P32/'FQty53-75'!P32</f>
        <v>0</v>
      </c>
      <c r="Q32" s="41" t="e">
        <f>'FValue53-75'!Q32/'FQty53-75'!Q32</f>
        <v>#DIV/0!</v>
      </c>
      <c r="R32" s="41" t="e">
        <f>'FValue53-75'!R32/'FQty53-75'!R32</f>
        <v>#DIV/0!</v>
      </c>
      <c r="S32" s="41" t="e">
        <f>'FValue53-75'!S32/'FQty53-75'!S32</f>
        <v>#DIV/0!</v>
      </c>
      <c r="T32" s="41">
        <f>'FValue53-75'!T32/'FQty53-75'!T32</f>
        <v>0.22727272727272727</v>
      </c>
      <c r="U32" s="41">
        <f>'FValue53-75'!U32/'FQty53-75'!U32</f>
        <v>0.20253164556962025</v>
      </c>
      <c r="V32" s="41">
        <f>'FValue53-75'!V32/'FQty53-75'!V32</f>
        <v>0.22580645161290322</v>
      </c>
      <c r="W32" s="41">
        <f>'FValue53-75'!W32/'FQty53-75'!W32</f>
        <v>0.19047619047619047</v>
      </c>
      <c r="X32" s="41">
        <f>'FValue53-75'!X32/'FQty53-75'!X32</f>
        <v>0.2</v>
      </c>
      <c r="Y32" s="33"/>
      <c r="Z32" s="33"/>
      <c r="AA32" s="33"/>
    </row>
    <row r="33" spans="1:27" ht="12">
      <c r="A33" s="29" t="s">
        <v>178</v>
      </c>
      <c r="B33" s="41">
        <f>'FValue53-75'!B33/'FQty53-75'!B33</f>
        <v>0.10476190476190476</v>
      </c>
      <c r="C33" s="41">
        <f>'FValue53-75'!C33/'FQty53-75'!C33</f>
        <v>0.09999999999999999</v>
      </c>
      <c r="D33" s="41">
        <f>'FValue53-75'!D33/'FQty53-75'!D33</f>
        <v>0.1211864406779661</v>
      </c>
      <c r="E33" s="41">
        <f>'FValue53-75'!E33/'FQty53-75'!E33</f>
        <v>0.12105263157894737</v>
      </c>
      <c r="F33" s="41">
        <f>'FValue53-75'!F33/'FQty53-75'!F33</f>
        <v>0.11272727272727273</v>
      </c>
      <c r="G33" s="41">
        <f>'FValue53-75'!G33/'FQty53-75'!G33</f>
        <v>0.09166666666666667</v>
      </c>
      <c r="H33" s="41">
        <f>'FValue53-75'!H33/'FQty53-75'!H33</f>
        <v>0.09130434782608696</v>
      </c>
      <c r="I33" s="41">
        <f>'FValue53-75'!I33/'FQty53-75'!I33</f>
        <v>12.3</v>
      </c>
      <c r="J33" s="41">
        <f>'FValue53-75'!J33/'FQty53-75'!J33</f>
        <v>6.6885</v>
      </c>
      <c r="K33" s="41">
        <f>'FValue53-75'!K33/'FQty53-75'!K33</f>
        <v>0.1</v>
      </c>
      <c r="L33" s="41">
        <f>'FValue53-75'!L33/'FQty53-75'!L33</f>
        <v>0.1</v>
      </c>
      <c r="M33" s="41">
        <f>'FValue53-75'!M33/'FQty53-75'!M33</f>
        <v>0.034482758620689655</v>
      </c>
      <c r="N33" s="41">
        <f>'FValue53-75'!N33/'FQty53-75'!N33</f>
        <v>0.1</v>
      </c>
      <c r="O33" s="41">
        <f>'FValue53-75'!O33/'FQty53-75'!O33</f>
        <v>0.11428571428571428</v>
      </c>
      <c r="P33" s="41">
        <f>'FValue53-75'!P33/'FQty53-75'!P33</f>
        <v>0.16129032258064516</v>
      </c>
      <c r="Q33" s="41">
        <f>'FValue53-75'!Q33/'FQty53-75'!Q33</f>
        <v>0.11764705882352941</v>
      </c>
      <c r="R33" s="41">
        <f>'FValue53-75'!R33/'FQty53-75'!R33</f>
        <v>0.07407407407407407</v>
      </c>
      <c r="S33" s="41">
        <f>'FValue53-75'!S33/'FQty53-75'!S33</f>
        <v>0.14814814814814814</v>
      </c>
      <c r="T33" s="41">
        <f>'FValue53-75'!T33/'FQty53-75'!T33</f>
        <v>0.1111111111111111</v>
      </c>
      <c r="U33" s="41">
        <f>'FValue53-75'!U33/'FQty53-75'!U33</f>
        <v>1</v>
      </c>
      <c r="V33" s="41">
        <f>'FValue53-75'!V33/'FQty53-75'!V33</f>
        <v>1</v>
      </c>
      <c r="W33" s="41">
        <f>'FValue53-75'!W33/'FQty53-75'!W33</f>
        <v>0.18309859154929578</v>
      </c>
      <c r="X33" s="41">
        <f>'FValue53-75'!X33/'FQty53-75'!X33</f>
        <v>0.2631578947368421</v>
      </c>
      <c r="Y33" s="33"/>
      <c r="Z33" s="33"/>
      <c r="AA33" s="33"/>
    </row>
    <row r="34" spans="1:27" ht="12">
      <c r="A34" s="29" t="s">
        <v>78</v>
      </c>
      <c r="B34" s="41">
        <f>'FValue53-75'!B34/'FQty53-75'!B34</f>
        <v>0</v>
      </c>
      <c r="C34" s="41">
        <f>'FValue53-75'!C34/'FQty53-75'!C34</f>
        <v>0</v>
      </c>
      <c r="D34" s="41" t="e">
        <f>'FValue53-75'!D34/'FQty53-75'!D34</f>
        <v>#DIV/0!</v>
      </c>
      <c r="E34" s="41">
        <f>'FValue53-75'!E34/'FQty53-75'!E34</f>
        <v>0.0463855421686747</v>
      </c>
      <c r="F34" s="41" t="e">
        <f>'FValue53-75'!F34/'FQty53-75'!F34</f>
        <v>#DIV/0!</v>
      </c>
      <c r="G34" s="41">
        <f>'FValue53-75'!G34/'FQty53-75'!G34</f>
        <v>0.1284132841328413</v>
      </c>
      <c r="H34" s="41">
        <f>'FValue53-75'!H34/'FQty53-75'!H34</f>
        <v>0.0923076923076923</v>
      </c>
      <c r="I34" s="41">
        <f>'FValue53-75'!I34/'FQty53-75'!I34</f>
        <v>0.01935483870967742</v>
      </c>
      <c r="J34" s="41">
        <f>'FValue53-75'!J34/'FQty53-75'!J34</f>
        <v>0.015306122448979591</v>
      </c>
      <c r="K34" s="41">
        <f>'FValue53-75'!K34/'FQty53-75'!K34</f>
        <v>0</v>
      </c>
      <c r="L34" s="41">
        <f>'FValue53-75'!L34/'FQty53-75'!L34</f>
        <v>0.06333333333333332</v>
      </c>
      <c r="M34" s="41" t="e">
        <f>'FValue53-75'!M34/'FQty53-75'!M34</f>
        <v>#DIV/0!</v>
      </c>
      <c r="N34" s="41">
        <f>'FValue53-75'!N34/'FQty53-75'!N34</f>
        <v>0.05263157894736842</v>
      </c>
      <c r="O34" s="41">
        <f>'FValue53-75'!O34/'FQty53-75'!O34</f>
        <v>0.02666666666666667</v>
      </c>
      <c r="P34" s="41">
        <f>'FValue53-75'!P34/'FQty53-75'!P34</f>
        <v>0</v>
      </c>
      <c r="Q34" s="41">
        <f>+Q51</f>
        <v>0.055776892430278883</v>
      </c>
      <c r="R34" s="41">
        <f>+R51</f>
        <v>0.16698656429942418</v>
      </c>
      <c r="S34" s="41">
        <f>+S51</f>
        <v>0.010752688172043012</v>
      </c>
      <c r="T34" s="41">
        <f>+T51</f>
        <v>0.029017857142857144</v>
      </c>
      <c r="U34" s="41">
        <f>+U51</f>
        <v>0.005494505494505495</v>
      </c>
      <c r="V34" s="41">
        <f>+V51</f>
        <v>0.17582417582417584</v>
      </c>
      <c r="W34" s="41">
        <f>+W51</f>
        <v>0.12834821428571427</v>
      </c>
      <c r="X34" s="41">
        <f>+X51</f>
        <v>0.06614173228346457</v>
      </c>
      <c r="Y34" s="33"/>
      <c r="Z34" s="33"/>
      <c r="AA34" s="33"/>
    </row>
    <row r="35" spans="1:27" ht="12">
      <c r="A35" s="29" t="s">
        <v>94</v>
      </c>
      <c r="B35" s="41">
        <f>'FValue53-75'!B35/'FQty53-75'!B35</f>
        <v>0.09483334469361325</v>
      </c>
      <c r="C35" s="41">
        <f>'FValue53-75'!C35/'FQty53-75'!C35</f>
        <v>0.08277585353785255</v>
      </c>
      <c r="D35" s="41">
        <f>'FValue53-75'!D35/'FQty53-75'!D35</f>
        <v>0.07939428517092188</v>
      </c>
      <c r="E35" s="41">
        <f>'FValue53-75'!E35/'FQty53-75'!E35</f>
        <v>0.0707262722270226</v>
      </c>
      <c r="F35" s="41">
        <f>'FValue53-75'!F35/'FQty53-75'!F35</f>
        <v>0.12365880362297205</v>
      </c>
      <c r="G35" s="41">
        <f>'FValue53-75'!G35/'FQty53-75'!G35</f>
        <v>0.21065237945162307</v>
      </c>
      <c r="H35" s="41">
        <f>'FValue53-75'!H35/'FQty53-75'!H35</f>
        <v>0.1355295749529377</v>
      </c>
      <c r="I35" s="41">
        <f>'FValue53-75'!I35/'FQty53-75'!I35</f>
        <v>0.10393555371585046</v>
      </c>
      <c r="J35" s="41">
        <f>'FValue53-75'!J35/'FQty53-75'!J35</f>
        <v>0.06541236026154819</v>
      </c>
      <c r="K35" s="41">
        <f>'FValue53-75'!K35/'FQty53-75'!K35</f>
        <v>0.2850105021959137</v>
      </c>
      <c r="L35" s="41">
        <f>'FValue53-75'!L35/'FQty53-75'!L35</f>
        <v>0.19041053921568626</v>
      </c>
      <c r="M35" s="41">
        <f>'FValue53-75'!M35/'FQty53-75'!M35</f>
        <v>0.0938076797799573</v>
      </c>
      <c r="N35" s="41">
        <f>'FValue53-75'!N35/'FQty53-75'!N35</f>
        <v>0.12257050304878049</v>
      </c>
      <c r="O35" s="41">
        <f>'FValue53-75'!O35/'FQty53-75'!O35</f>
        <v>0.1655556319153323</v>
      </c>
      <c r="P35" s="41">
        <f>'FValue53-75'!P35/'FQty53-75'!P35</f>
        <v>0.12941816204458945</v>
      </c>
      <c r="Q35" s="41">
        <f>'FValue53-75'!Q35/'FQty53-75'!Q35</f>
        <v>0.5838351088466883</v>
      </c>
      <c r="R35" s="41">
        <f>'FValue53-75'!R35/'FQty53-75'!R35</f>
        <v>0.5388154111558366</v>
      </c>
      <c r="S35" s="41">
        <f>'FValue53-75'!S35/'FQty53-75'!S35</f>
        <v>0.4787001178649604</v>
      </c>
      <c r="T35" s="41">
        <f>'FValue53-75'!T35/'FQty53-75'!T35</f>
        <v>0.276110233456205</v>
      </c>
      <c r="U35" s="41">
        <f>'FValue53-75'!U35/'FQty53-75'!U35</f>
        <v>0.6428875336831655</v>
      </c>
      <c r="V35" s="41">
        <f>'FValue53-75'!V35/'FQty53-75'!V35</f>
        <v>0.4074010474800378</v>
      </c>
      <c r="W35" s="41">
        <f>'FValue53-75'!W35/'FQty53-75'!W35</f>
        <v>0.3914515446466356</v>
      </c>
      <c r="X35" s="41">
        <f>'FValue53-75'!X35/'FQty53-75'!X35</f>
        <v>0.2965498357064622</v>
      </c>
      <c r="Y35" s="33"/>
      <c r="Z35" s="33"/>
      <c r="AA35" s="33"/>
    </row>
    <row r="36" spans="1:27" ht="12">
      <c r="A36" s="29" t="s">
        <v>95</v>
      </c>
      <c r="B36" s="41">
        <f>'FValue53-75'!B36/'FQty53-75'!B36</f>
        <v>0</v>
      </c>
      <c r="C36" s="41" t="e">
        <f>'FValue53-75'!C36/'FQty53-75'!C36</f>
        <v>#DIV/0!</v>
      </c>
      <c r="D36" s="41" t="e">
        <f>'FValue53-75'!D36/'FQty53-75'!D36</f>
        <v>#DIV/0!</v>
      </c>
      <c r="E36" s="41" t="e">
        <f>'FValue53-75'!E36/'FQty53-75'!E36</f>
        <v>#DIV/0!</v>
      </c>
      <c r="F36" s="41" t="e">
        <f>'FValue53-75'!F36/'FQty53-75'!F36</f>
        <v>#DIV/0!</v>
      </c>
      <c r="G36" s="41" t="e">
        <f>'FValue53-75'!G36/'FQty53-75'!G36</f>
        <v>#DIV/0!</v>
      </c>
      <c r="H36" s="41" t="e">
        <f>'FValue53-75'!H36/'FQty53-75'!H36</f>
        <v>#DIV/0!</v>
      </c>
      <c r="I36" s="41" t="e">
        <f>'FValue53-75'!I36/'FQty53-75'!I36</f>
        <v>#DIV/0!</v>
      </c>
      <c r="J36" s="41" t="e">
        <f>'FValue53-75'!J36/'FQty53-75'!J36</f>
        <v>#DIV/0!</v>
      </c>
      <c r="K36" s="41" t="e">
        <f>'FValue53-75'!K36/'FQty53-75'!K36</f>
        <v>#DIV/0!</v>
      </c>
      <c r="L36" s="41" t="e">
        <f>'FValue53-75'!L36/'FQty53-75'!L36</f>
        <v>#DIV/0!</v>
      </c>
      <c r="M36" s="41" t="e">
        <f>'FValue53-75'!M36/'FQty53-75'!M36</f>
        <v>#DIV/0!</v>
      </c>
      <c r="N36" s="41" t="e">
        <f>'FValue53-75'!N36/'FQty53-75'!N36</f>
        <v>#DIV/0!</v>
      </c>
      <c r="O36" s="41" t="e">
        <f>'FValue53-75'!O36/'FQty53-75'!O36</f>
        <v>#DIV/0!</v>
      </c>
      <c r="P36" s="41" t="e">
        <f>'FValue53-75'!P36/'FQty53-75'!P36</f>
        <v>#DIV/0!</v>
      </c>
      <c r="Q36" s="41" t="e">
        <f>'FValue53-75'!Q36/'FQty53-75'!Q36</f>
        <v>#DIV/0!</v>
      </c>
      <c r="R36" s="41" t="e">
        <f>'FValue53-75'!R36/'FQty53-75'!R36</f>
        <v>#DIV/0!</v>
      </c>
      <c r="S36" s="41" t="e">
        <f>'FValue53-75'!S36/'FQty53-75'!S36</f>
        <v>#DIV/0!</v>
      </c>
      <c r="T36" s="41">
        <f>'FValue53-75'!T36/'FQty53-75'!T36</f>
        <v>0</v>
      </c>
      <c r="U36" s="41">
        <f>'FValue53-75'!U36/'FQty53-75'!U36</f>
        <v>0</v>
      </c>
      <c r="V36" s="41">
        <f>'FValue53-75'!V36/'FQty53-75'!V36</f>
        <v>0</v>
      </c>
      <c r="W36" s="41" t="e">
        <f>'FValue53-75'!W36/'FQty53-75'!W36</f>
        <v>#DIV/0!</v>
      </c>
      <c r="X36" s="41" t="e">
        <f>'FValue53-75'!X36/'FQty53-75'!X36</f>
        <v>#DIV/0!</v>
      </c>
      <c r="Y36" s="33"/>
      <c r="Z36" s="33"/>
      <c r="AA36" s="33"/>
    </row>
    <row r="37" spans="1:27" ht="12">
      <c r="A37" s="29" t="s">
        <v>179</v>
      </c>
      <c r="B37" s="41">
        <f>'FValue53-75'!B37/'FQty53-75'!B37</f>
        <v>0.2566004020549475</v>
      </c>
      <c r="C37" s="41">
        <f>'FValue53-75'!C37/'FQty53-75'!C37</f>
        <v>0.2539870278519649</v>
      </c>
      <c r="D37" s="41">
        <f>'FValue53-75'!D37/'FQty53-75'!D37</f>
        <v>0.25658014158649484</v>
      </c>
      <c r="E37" s="41">
        <f>'FValue53-75'!E37/'FQty53-75'!E37</f>
        <v>0.2678275290215589</v>
      </c>
      <c r="F37" s="41">
        <f>'FValue53-75'!F37/'FQty53-75'!F37</f>
        <v>0.2714796283059328</v>
      </c>
      <c r="G37" s="41">
        <f>'FValue53-75'!G37/'FQty53-75'!G37</f>
        <v>0.271066638279753</v>
      </c>
      <c r="H37" s="41">
        <f>'FValue53-75'!H37/'FQty53-75'!H37</f>
        <v>0.32648158035237584</v>
      </c>
      <c r="I37" s="41">
        <f>'FValue53-75'!I37/'FQty53-75'!I37</f>
        <v>0.3109139307897072</v>
      </c>
      <c r="J37" s="41">
        <f>'FValue53-75'!J37/'FQty53-75'!J37</f>
        <v>0.3192297883193063</v>
      </c>
      <c r="K37" s="41">
        <f>'FValue53-75'!K37/'FQty53-75'!K37</f>
        <v>0.3527443428021184</v>
      </c>
      <c r="L37" s="41">
        <f>'FValue53-75'!L37/'FQty53-75'!L37</f>
        <v>0.3910547396528705</v>
      </c>
      <c r="M37" s="41">
        <f>'FValue53-75'!M37/'FQty53-75'!M37</f>
        <v>0.4722838137472284</v>
      </c>
      <c r="N37" s="41">
        <f>'FValue53-75'!N37/'FQty53-75'!N37</f>
        <v>0.6105460385438972</v>
      </c>
      <c r="O37" s="41">
        <f>'FValue53-75'!O37/'FQty53-75'!O37</f>
        <v>0.6267585414872237</v>
      </c>
      <c r="P37" s="41">
        <f>'FValue53-75'!P37/'FQty53-75'!P37</f>
        <v>0.6590763309813983</v>
      </c>
      <c r="Q37" s="41">
        <f>'FValue53-75'!Q37/'FQty53-75'!Q37</f>
        <v>0.608030112923463</v>
      </c>
      <c r="R37" s="41">
        <f>'FValue53-75'!R37/'FQty53-75'!R37</f>
        <v>0.6490170380078637</v>
      </c>
      <c r="S37" s="41">
        <f>'FValue53-75'!S37/'FQty53-75'!S37</f>
        <v>0.7783632982021079</v>
      </c>
      <c r="T37" s="41">
        <f>'FValue53-75'!T37/'FQty53-75'!T37</f>
        <v>0.8015768725361366</v>
      </c>
      <c r="U37" s="41">
        <f>'FValue53-75'!U37/'FQty53-75'!U37</f>
        <v>1.1755865102639296</v>
      </c>
      <c r="V37" s="41">
        <f>'FValue53-75'!V37/'FQty53-75'!V37</f>
        <v>1.0700179533213645</v>
      </c>
      <c r="W37" s="41">
        <f>'FValue53-75'!W37/'FQty53-75'!W37</f>
        <v>1.0861833105335157</v>
      </c>
      <c r="X37" s="41">
        <f>'FValue53-75'!X37/'FQty53-75'!X37</f>
        <v>1.0462443197006148</v>
      </c>
      <c r="Y37" s="33"/>
      <c r="Z37" s="33"/>
      <c r="AA37" s="33"/>
    </row>
    <row r="38" spans="1:27" ht="12">
      <c r="A38" s="29" t="s">
        <v>180</v>
      </c>
      <c r="B38" s="41" t="e">
        <f>'FValue53-75'!B38/'FQty53-75'!B38</f>
        <v>#DIV/0!</v>
      </c>
      <c r="C38" s="41" t="e">
        <f>'FValue53-75'!C38/'FQty53-75'!C38</f>
        <v>#DIV/0!</v>
      </c>
      <c r="D38" s="41" t="e">
        <f>'FValue53-75'!D38/'FQty53-75'!D38</f>
        <v>#DIV/0!</v>
      </c>
      <c r="E38" s="41" t="e">
        <f>'FValue53-75'!E38/'FQty53-75'!E38</f>
        <v>#DIV/0!</v>
      </c>
      <c r="F38" s="41">
        <f>'FValue53-75'!F38/'FQty53-75'!F38</f>
        <v>0.4</v>
      </c>
      <c r="G38" s="41">
        <f>'FValue53-75'!G38/'FQty53-75'!G38</f>
        <v>0.5</v>
      </c>
      <c r="H38" s="41">
        <f>'FValue53-75'!H38/'FQty53-75'!H38</f>
        <v>0.6</v>
      </c>
      <c r="I38" s="41">
        <f>'FValue53-75'!I38/'FQty53-75'!I38</f>
        <v>0.6</v>
      </c>
      <c r="J38" s="41" t="e">
        <f>'FValue53-75'!J38/'FQty53-75'!J38</f>
        <v>#DIV/0!</v>
      </c>
      <c r="K38" s="41" t="e">
        <f>'FValue53-75'!K38/'FQty53-75'!K38</f>
        <v>#DIV/0!</v>
      </c>
      <c r="L38" s="41" t="e">
        <f>'FValue53-75'!L38/'FQty53-75'!L38</f>
        <v>#DIV/0!</v>
      </c>
      <c r="M38" s="41" t="e">
        <f>'FValue53-75'!M38/'FQty53-75'!M38</f>
        <v>#DIV/0!</v>
      </c>
      <c r="N38" s="41" t="e">
        <f>'FValue53-75'!N38/'FQty53-75'!N38</f>
        <v>#DIV/0!</v>
      </c>
      <c r="O38" s="41" t="e">
        <f>'FValue53-75'!O38/'FQty53-75'!O38</f>
        <v>#DIV/0!</v>
      </c>
      <c r="P38" s="41" t="e">
        <f>'FValue53-75'!P38/'FQty53-75'!P38</f>
        <v>#DIV/0!</v>
      </c>
      <c r="Q38" s="41" t="e">
        <f>'FValue53-75'!Q38/'FQty53-75'!Q38</f>
        <v>#DIV/0!</v>
      </c>
      <c r="R38" s="41" t="e">
        <f>'FValue53-75'!R38/'FQty53-75'!R38</f>
        <v>#DIV/0!</v>
      </c>
      <c r="S38" s="41" t="e">
        <f>'FValue53-75'!S38/'FQty53-75'!S38</f>
        <v>#DIV/0!</v>
      </c>
      <c r="T38" s="41" t="e">
        <f>'FValue53-75'!T38/'FQty53-75'!T38</f>
        <v>#DIV/0!</v>
      </c>
      <c r="U38" s="41" t="e">
        <f>'FValue53-75'!U38/'FQty53-75'!U38</f>
        <v>#DIV/0!</v>
      </c>
      <c r="V38" s="41" t="e">
        <f>'FValue53-75'!V38/'FQty53-75'!V38</f>
        <v>#DIV/0!</v>
      </c>
      <c r="W38" s="41" t="e">
        <f>'FValue53-75'!W38/'FQty53-75'!W38</f>
        <v>#DIV/0!</v>
      </c>
      <c r="X38" s="41" t="e">
        <f>'FValue53-75'!X38/'FQty53-75'!X38</f>
        <v>#DIV/0!</v>
      </c>
      <c r="Y38" s="33"/>
      <c r="Z38" s="33"/>
      <c r="AA38" s="33"/>
    </row>
    <row r="39" spans="1:27" ht="12">
      <c r="A39" s="29" t="s">
        <v>181</v>
      </c>
      <c r="B39" s="41">
        <f>'FValue53-75'!B39/'FQty53-75'!B39</f>
        <v>0.5016759776536313</v>
      </c>
      <c r="C39" s="41">
        <f>'FValue53-75'!C39/'FQty53-75'!C39</f>
        <v>0.500836820083682</v>
      </c>
      <c r="D39" s="41">
        <f>'FValue53-75'!D39/'FQty53-75'!D39</f>
        <v>0.49795918367346936</v>
      </c>
      <c r="E39" s="41">
        <f>'FValue53-75'!E39/'FQty53-75'!E39</f>
        <v>0.44</v>
      </c>
      <c r="F39" s="41">
        <f>'FValue53-75'!F39/'FQty53-75'!F39</f>
        <v>0.38</v>
      </c>
      <c r="G39" s="41">
        <f>'FValue53-75'!G39/'FQty53-75'!G39</f>
        <v>0.04904306220095694</v>
      </c>
      <c r="H39" s="41">
        <f>'FValue53-75'!H39/'FQty53-75'!H39</f>
        <v>0.2841269841269841</v>
      </c>
      <c r="I39" s="41">
        <f>'FValue53-75'!I39/'FQty53-75'!I39</f>
        <v>0.26666666666666666</v>
      </c>
      <c r="J39" s="41">
        <f>'FValue53-75'!J39/'FQty53-75'!J39</f>
        <v>0.3</v>
      </c>
      <c r="K39" s="41">
        <f>'FValue53-75'!K39/'FQty53-75'!K39</f>
        <v>0.305</v>
      </c>
      <c r="L39" s="41">
        <f>'FValue53-75'!L39/'FQty53-75'!L39</f>
        <v>0.3</v>
      </c>
      <c r="M39" s="41">
        <f>'FValue53-75'!M39/'FQty53-75'!M39</f>
        <v>0.39896373056994816</v>
      </c>
      <c r="N39" s="41">
        <f>'FValue53-75'!N39/'FQty53-75'!N39</f>
        <v>0.47368421052631576</v>
      </c>
      <c r="O39" s="41">
        <f>'FValue53-75'!O39/'FQty53-75'!O39</f>
        <v>0.006578947368421052</v>
      </c>
      <c r="P39" s="41">
        <f>'FValue53-75'!P39/'FQty53-75'!P39</f>
        <v>2.75</v>
      </c>
      <c r="Q39" s="41">
        <f>'FValue53-75'!Q39/'FQty53-75'!Q39</f>
        <v>0.7040816326530612</v>
      </c>
      <c r="R39" s="41">
        <f>'FValue53-75'!R39/'FQty53-75'!R39</f>
        <v>0.7808641975308642</v>
      </c>
      <c r="S39" s="41">
        <f>'FValue53-75'!S39/'FQty53-75'!S39</f>
        <v>0.9411764705882353</v>
      </c>
      <c r="T39" s="41">
        <f>'FValue53-75'!T39/'FQty53-75'!T39</f>
        <v>1.209090909090909</v>
      </c>
      <c r="U39" s="41">
        <f>'FValue53-75'!U39/'FQty53-75'!U39</f>
        <v>1.6729131175468483</v>
      </c>
      <c r="V39" s="41">
        <f>'FValue53-75'!V39/'FQty53-75'!V39</f>
        <v>1.3195488721804511</v>
      </c>
      <c r="W39" s="41">
        <f>'FValue53-75'!W39/'FQty53-75'!W39</f>
        <v>1.2162162162162162</v>
      </c>
      <c r="X39" s="41">
        <f>'FValue53-75'!X39/'FQty53-75'!X39</f>
        <v>1</v>
      </c>
      <c r="Y39" s="33"/>
      <c r="Z39" s="33"/>
      <c r="AA39" s="33"/>
    </row>
    <row r="40" spans="1:27" ht="12">
      <c r="A40" s="29" t="s">
        <v>182</v>
      </c>
      <c r="B40" s="41">
        <f>'FValue53-75'!B40/'FQty53-75'!B40</f>
        <v>0.015253221456397962</v>
      </c>
      <c r="C40" s="41">
        <f>'FValue53-75'!C40/'FQty53-75'!C40</f>
        <v>0.015059750135795764</v>
      </c>
      <c r="D40" s="41">
        <f>'FValue53-75'!D40/'FQty53-75'!D40</f>
        <v>0.014991922455573506</v>
      </c>
      <c r="E40" s="41">
        <f>'FValue53-75'!E40/'FQty53-75'!E40</f>
        <v>0.014950437317784256</v>
      </c>
      <c r="F40" s="41">
        <f>'FValue53-75'!F40/'FQty53-75'!F40</f>
        <v>0.014979338842975207</v>
      </c>
      <c r="G40" s="41">
        <f>'FValue53-75'!G40/'FQty53-75'!G40</f>
        <v>0.02657828282828283</v>
      </c>
      <c r="H40" s="41">
        <f>'FValue53-75'!H40/'FQty53-75'!H40</f>
        <v>0.020003180155827634</v>
      </c>
      <c r="I40" s="41">
        <f>'FValue53-75'!I40/'FQty53-75'!I40</f>
        <v>0.02000895255147717</v>
      </c>
      <c r="J40" s="41">
        <f>'FValue53-75'!J40/'FQty53-75'!J40</f>
        <v>0.015006572959854384</v>
      </c>
      <c r="K40" s="41">
        <f>'FValue53-75'!K40/'FQty53-75'!K40</f>
        <v>0.019943555973659453</v>
      </c>
      <c r="L40" s="41">
        <f>'FValue53-75'!L40/'FQty53-75'!L40</f>
        <v>0.01997184231697506</v>
      </c>
      <c r="M40" s="41">
        <f>'FValue53-75'!M40/'FQty53-75'!M40</f>
        <v>0.016791695743196094</v>
      </c>
      <c r="N40" s="41">
        <f>'FValue53-75'!N40/'FQty53-75'!N40</f>
        <v>0.015407872550729694</v>
      </c>
      <c r="O40" s="41">
        <f>'FValue53-75'!O40/'FQty53-75'!O40</f>
        <v>0.02007233273056058</v>
      </c>
      <c r="P40" s="41">
        <f>'FValue53-75'!P40/'FQty53-75'!P40</f>
        <v>0.019905400078833266</v>
      </c>
      <c r="Q40" s="41">
        <f>+Q53</f>
        <v>0.02</v>
      </c>
      <c r="R40" s="41">
        <f>+R53</f>
        <v>0.02</v>
      </c>
      <c r="S40" s="41">
        <f>+S53</f>
        <v>0.024242424242424242</v>
      </c>
      <c r="T40" s="41">
        <f>+T53</f>
        <v>0.04030547305897327</v>
      </c>
      <c r="U40" s="41">
        <f>+U53</f>
        <v>0.05</v>
      </c>
      <c r="V40" s="41">
        <f>+V53</f>
        <v>0.04023408924652524</v>
      </c>
      <c r="W40" s="41">
        <f>'FValue53-75'!W40/'FQty53-75'!W40</f>
        <v>0.12213740458015267</v>
      </c>
      <c r="X40" s="41">
        <f>'FValue53-75'!X40/'FQty53-75'!X40</f>
        <v>0.03938792859166903</v>
      </c>
      <c r="Y40" s="33"/>
      <c r="Z40" s="33"/>
      <c r="AA40" s="33"/>
    </row>
    <row r="41" spans="1:27" ht="12">
      <c r="A41" s="29" t="s">
        <v>183</v>
      </c>
      <c r="B41" s="41" t="e">
        <f>'FValue53-75'!B41/'FQty53-75'!B41</f>
        <v>#DIV/0!</v>
      </c>
      <c r="C41" s="41" t="e">
        <f>'FValue53-75'!C41/'FQty53-75'!C41</f>
        <v>#DIV/0!</v>
      </c>
      <c r="D41" s="41" t="e">
        <f>'FValue53-75'!D41/'FQty53-75'!D41</f>
        <v>#DIV/0!</v>
      </c>
      <c r="E41" s="41" t="e">
        <f>'FValue53-75'!E41/'FQty53-75'!E41</f>
        <v>#DIV/0!</v>
      </c>
      <c r="F41" s="41" t="e">
        <f>'FValue53-75'!F41/'FQty53-75'!F41</f>
        <v>#DIV/0!</v>
      </c>
      <c r="G41" s="41" t="e">
        <f>'FValue53-75'!G41/'FQty53-75'!G41</f>
        <v>#DIV/0!</v>
      </c>
      <c r="H41" s="41" t="e">
        <f>'FValue53-75'!H41/'FQty53-75'!H41</f>
        <v>#DIV/0!</v>
      </c>
      <c r="I41" s="41" t="e">
        <f>'FValue53-75'!I41/'FQty53-75'!I41</f>
        <v>#DIV/0!</v>
      </c>
      <c r="J41" s="41" t="e">
        <f>'FValue53-75'!J41/'FQty53-75'!J41</f>
        <v>#DIV/0!</v>
      </c>
      <c r="K41" s="41" t="e">
        <f>'FValue53-75'!K41/'FQty53-75'!K41</f>
        <v>#DIV/0!</v>
      </c>
      <c r="L41" s="41" t="e">
        <f>'FValue53-75'!L41/'FQty53-75'!L41</f>
        <v>#DIV/0!</v>
      </c>
      <c r="M41" s="41" t="e">
        <f>'FValue53-75'!M41/'FQty53-75'!M41</f>
        <v>#DIV/0!</v>
      </c>
      <c r="N41" s="41" t="e">
        <f>'FValue53-75'!N41/'FQty53-75'!N41</f>
        <v>#DIV/0!</v>
      </c>
      <c r="O41" s="41" t="e">
        <f>'FValue53-75'!O41/'FQty53-75'!O41</f>
        <v>#DIV/0!</v>
      </c>
      <c r="P41" s="41" t="e">
        <f>'FValue53-75'!P41/'FQty53-75'!P41</f>
        <v>#DIV/0!</v>
      </c>
      <c r="Q41" s="41">
        <f>'FValue53-75'!Q41/'FQty53-75'!Q41</f>
        <v>0.0975609756097561</v>
      </c>
      <c r="R41" s="41">
        <f>'FValue53-75'!R41/'FQty53-75'!R41</f>
        <v>0.0855614973262032</v>
      </c>
      <c r="S41" s="41">
        <f>'FValue53-75'!S41/'FQty53-75'!S41</f>
        <v>0.07375381485249237</v>
      </c>
      <c r="T41" s="41">
        <f>'FValue53-75'!T41/'FQty53-75'!T41</f>
        <v>0.08067171550872572</v>
      </c>
      <c r="U41" s="41">
        <f>'FValue53-75'!U41/'FQty53-75'!U41</f>
        <v>0.08465770171149144</v>
      </c>
      <c r="V41" s="41">
        <f>'FValue53-75'!V41/'FQty53-75'!V41</f>
        <v>0.1340858559945271</v>
      </c>
      <c r="W41" s="41">
        <f>'FValue53-75'!W41/'FQty53-75'!W41</f>
        <v>0.1438029661016949</v>
      </c>
      <c r="X41" s="41">
        <f>'FValue53-75'!X41/'FQty53-75'!X41</f>
        <v>0.05158812538924642</v>
      </c>
      <c r="Y41" s="33"/>
      <c r="Z41" s="33"/>
      <c r="AA41" s="33"/>
    </row>
    <row r="42" spans="1:27" ht="12">
      <c r="A42" s="29" t="s">
        <v>184</v>
      </c>
      <c r="B42" s="41" t="e">
        <f>'FValue53-75'!B42/'FQty53-75'!B42</f>
        <v>#DIV/0!</v>
      </c>
      <c r="C42" s="41" t="e">
        <f>'FValue53-75'!C42/'FQty53-75'!C42</f>
        <v>#DIV/0!</v>
      </c>
      <c r="D42" s="41" t="e">
        <f>'FValue53-75'!D42/'FQty53-75'!D42</f>
        <v>#DIV/0!</v>
      </c>
      <c r="E42" s="41" t="e">
        <f>'FValue53-75'!E42/'FQty53-75'!E42</f>
        <v>#DIV/0!</v>
      </c>
      <c r="F42" s="41" t="e">
        <f>'FValue53-75'!F42/'FQty53-75'!F42</f>
        <v>#DIV/0!</v>
      </c>
      <c r="G42" s="41" t="e">
        <f>'FValue53-75'!G42/'FQty53-75'!G42</f>
        <v>#DIV/0!</v>
      </c>
      <c r="H42" s="41" t="e">
        <f>'FValue53-75'!H42/'FQty53-75'!H42</f>
        <v>#DIV/0!</v>
      </c>
      <c r="I42" s="41" t="e">
        <f>'FValue53-75'!I42/'FQty53-75'!I42</f>
        <v>#DIV/0!</v>
      </c>
      <c r="J42" s="41" t="e">
        <f>'FValue53-75'!J42/'FQty53-75'!J42</f>
        <v>#DIV/0!</v>
      </c>
      <c r="K42" s="41" t="e">
        <f>'FValue53-75'!K42/'FQty53-75'!K42</f>
        <v>#DIV/0!</v>
      </c>
      <c r="L42" s="41" t="e">
        <f>'FValue53-75'!L42/'FQty53-75'!L42</f>
        <v>#DIV/0!</v>
      </c>
      <c r="M42" s="41" t="e">
        <f>'FValue53-75'!M42/'FQty53-75'!M42</f>
        <v>#DIV/0!</v>
      </c>
      <c r="N42" s="41" t="e">
        <f>'FValue53-75'!N42/'FQty53-75'!N42</f>
        <v>#DIV/0!</v>
      </c>
      <c r="O42" s="41" t="e">
        <f>'FValue53-75'!O42/'FQty53-75'!O42</f>
        <v>#DIV/0!</v>
      </c>
      <c r="P42" s="41" t="e">
        <f>'FValue53-75'!P42/'FQty53-75'!P42</f>
        <v>#DIV/0!</v>
      </c>
      <c r="Q42" s="41" t="e">
        <f>'FValue53-75'!Q42/'FQty53-75'!Q42</f>
        <v>#DIV/0!</v>
      </c>
      <c r="R42" s="41" t="e">
        <f>'FValue53-75'!R42/'FQty53-75'!R42</f>
        <v>#DIV/0!</v>
      </c>
      <c r="S42" s="41">
        <f>+S54</f>
        <v>0.1511715797430083</v>
      </c>
      <c r="T42" s="41">
        <f>+T54</f>
        <v>0.15182884748102138</v>
      </c>
      <c r="U42" s="41">
        <f>+U54</f>
        <v>0.15934301648587362</v>
      </c>
      <c r="V42" s="41">
        <f>+V54</f>
        <v>0.2007654181567225</v>
      </c>
      <c r="W42" s="41">
        <f>'FValue53-75'!W42/'FQty53-75'!W42</f>
        <v>0.23000898472596587</v>
      </c>
      <c r="X42" s="41">
        <f>'FValue53-75'!X42/'FQty53-75'!X42</f>
        <v>0.23918070697059796</v>
      </c>
      <c r="Y42" s="33"/>
      <c r="Z42" s="33"/>
      <c r="AA42" s="33"/>
    </row>
    <row r="43" spans="1:27" ht="12">
      <c r="A43" s="29" t="s">
        <v>78</v>
      </c>
      <c r="B43" s="41" t="e">
        <f>'FValue53-75'!B43/'FQty53-75'!B43</f>
        <v>#DIV/0!</v>
      </c>
      <c r="C43" s="41">
        <f>'FValue53-75'!C43/'FQty53-75'!C43</f>
        <v>0</v>
      </c>
      <c r="D43" s="41" t="e">
        <f>'FValue53-75'!D43/'FQty53-75'!D43</f>
        <v>#DIV/0!</v>
      </c>
      <c r="E43" s="41" t="e">
        <f>'FValue53-75'!E43/'FQty53-75'!E43</f>
        <v>#DIV/0!</v>
      </c>
      <c r="F43" s="41" t="e">
        <f>'FValue53-75'!F43/'FQty53-75'!F43</f>
        <v>#DIV/0!</v>
      </c>
      <c r="G43" s="41" t="e">
        <f>'FValue53-75'!G43/'FQty53-75'!G43</f>
        <v>#DIV/0!</v>
      </c>
      <c r="H43" s="41" t="e">
        <f>'FValue53-75'!H43/'FQty53-75'!H43</f>
        <v>#DIV/0!</v>
      </c>
      <c r="I43" s="41" t="e">
        <f>'FValue53-75'!I43/'FQty53-75'!I43</f>
        <v>#DIV/0!</v>
      </c>
      <c r="J43" s="41" t="e">
        <f>'FValue53-75'!J43/'FQty53-75'!J43</f>
        <v>#DIV/0!</v>
      </c>
      <c r="K43" s="41" t="e">
        <f>'FValue53-75'!K43/'FQty53-75'!K43</f>
        <v>#DIV/0!</v>
      </c>
      <c r="L43" s="41" t="e">
        <f>'FValue53-75'!L43/'FQty53-75'!L43</f>
        <v>#DIV/0!</v>
      </c>
      <c r="M43" s="41" t="e">
        <f>'FValue53-75'!M43/'FQty53-75'!M43</f>
        <v>#DIV/0!</v>
      </c>
      <c r="N43" s="41" t="e">
        <f>'FValue53-75'!N43/'FQty53-75'!N43</f>
        <v>#DIV/0!</v>
      </c>
      <c r="O43" s="41" t="e">
        <f>'FValue53-75'!O43/'FQty53-75'!O43</f>
        <v>#DIV/0!</v>
      </c>
      <c r="P43" s="41" t="e">
        <f>'FValue53-75'!P43/'FQty53-75'!P43</f>
        <v>#DIV/0!</v>
      </c>
      <c r="Q43" s="41">
        <f>+Q55</f>
        <v>0.32</v>
      </c>
      <c r="R43" s="41">
        <f>+R55</f>
        <v>0.010752688172043012</v>
      </c>
      <c r="S43" s="41">
        <f>+S55</f>
        <v>0.020963261883549085</v>
      </c>
      <c r="T43" s="41">
        <f>+T55</f>
        <v>0.0015156682202265924</v>
      </c>
      <c r="U43" s="41">
        <f>+U55</f>
        <v>0</v>
      </c>
      <c r="V43" s="41" t="e">
        <f>+V55</f>
        <v>#DIV/0!</v>
      </c>
      <c r="W43" s="41">
        <f>'FValue53-75'!W43/'FQty53-75'!W43</f>
        <v>0.047619047619047616</v>
      </c>
      <c r="X43" s="41" t="e">
        <f>'FValue53-75'!X43/'FQty53-75'!X43</f>
        <v>#DIV/0!</v>
      </c>
      <c r="Y43" s="33"/>
      <c r="Z43" s="33"/>
      <c r="AA43" s="33"/>
    </row>
    <row r="44" spans="1:27" ht="12">
      <c r="A44" s="29" t="s">
        <v>101</v>
      </c>
      <c r="B44" s="41" t="e">
        <f>'FValue53-75'!B44/'FQty53-75'!B44</f>
        <v>#DIV/0!</v>
      </c>
      <c r="C44" s="41" t="e">
        <f>'FValue53-75'!C44/'FQty53-75'!C44</f>
        <v>#DIV/0!</v>
      </c>
      <c r="D44" s="41">
        <f>'FValue53-75'!D44/'FQty53-75'!D44</f>
        <v>0.015147041219424605</v>
      </c>
      <c r="E44" s="41">
        <f>'FValue53-75'!E44/'FQty53-75'!E44</f>
        <v>0.016197718631178706</v>
      </c>
      <c r="F44" s="41">
        <f>'FValue53-75'!F44/'FQty53-75'!F44</f>
        <v>0.01333571173742419</v>
      </c>
      <c r="G44" s="41">
        <f>'FValue53-75'!G44/'FQty53-75'!G44</f>
        <v>0.012998266897746967</v>
      </c>
      <c r="H44" s="41">
        <f>'FValue53-75'!H44/'FQty53-75'!H44</f>
        <v>0.012999890634683387</v>
      </c>
      <c r="I44" s="41">
        <f>'FValue53-75'!I44/'FQty53-75'!I44</f>
        <v>0.012990620490620492</v>
      </c>
      <c r="J44" s="41">
        <f>'FValue53-75'!J44/'FQty53-75'!J44</f>
        <v>0.012998266897746967</v>
      </c>
      <c r="K44" s="41">
        <f>'FValue53-75'!K44/'FQty53-75'!K44</f>
        <v>0.013000304864770698</v>
      </c>
      <c r="L44" s="41">
        <f>'FValue53-75'!L44/'FQty53-75'!L44</f>
        <v>0.012999964760193113</v>
      </c>
      <c r="M44" s="41">
        <f>'FValue53-75'!M44/'FQty53-75'!M44</f>
        <v>0.013025710880299676</v>
      </c>
      <c r="N44" s="41">
        <f>'FValue53-75'!N44/'FQty53-75'!N44</f>
        <v>0.012958728084503974</v>
      </c>
      <c r="O44" s="41">
        <f>'FValue53-75'!O44/'FQty53-75'!O44</f>
        <v>0.013028933622865191</v>
      </c>
      <c r="P44" s="41">
        <f>'FValue53-75'!P44/'FQty53-75'!P44</f>
        <v>0.01301436846460543</v>
      </c>
      <c r="Q44" s="41">
        <f>'FValue53-75'!Q44/'FQty53-75'!Q44</f>
        <v>0.013102318765623653</v>
      </c>
      <c r="R44" s="41">
        <f>'FValue53-75'!R44/'FQty53-75'!R44</f>
        <v>0.019707565162110616</v>
      </c>
      <c r="S44" s="41">
        <f>'FValue53-75'!S44/'FQty53-75'!S44</f>
        <v>0.010283275126115638</v>
      </c>
      <c r="T44" s="41">
        <f>'FValue53-75'!T44/'FQty53-75'!T44</f>
        <v>0.026255707762557076</v>
      </c>
      <c r="U44" s="41">
        <f>'FValue53-75'!U44/'FQty53-75'!U44</f>
        <v>0.04582210242587601</v>
      </c>
      <c r="V44" s="41">
        <f>'FValue53-75'!V44/'FQty53-75'!V44</f>
        <v>0.025043177892918825</v>
      </c>
      <c r="W44" s="41">
        <f>'FValue53-75'!W44/'FQty53-75'!W44</f>
        <v>0.02457757296466974</v>
      </c>
      <c r="X44" s="41">
        <f>'FValue53-75'!X44/'FQty53-75'!X44</f>
        <v>0.03202328966521106</v>
      </c>
      <c r="Y44" s="33"/>
      <c r="Z44" s="33"/>
      <c r="AA44" s="33"/>
    </row>
    <row r="45" spans="1:27" ht="12">
      <c r="A45" s="29" t="s">
        <v>102</v>
      </c>
      <c r="B45" s="41" t="e">
        <f>'FValue53-75'!B45/'FQty53-75'!B45</f>
        <v>#DIV/0!</v>
      </c>
      <c r="C45" s="41" t="e">
        <f>'FValue53-75'!C45/'FQty53-75'!C45</f>
        <v>#DIV/0!</v>
      </c>
      <c r="D45" s="41">
        <f>'FValue53-75'!D45/'FQty53-75'!D45</f>
        <v>0.011134580567290284</v>
      </c>
      <c r="E45" s="41">
        <f>'FValue53-75'!E45/'FQty53-75'!E45</f>
        <v>0.014284268070459606</v>
      </c>
      <c r="F45" s="41">
        <f>'FValue53-75'!F45/'FQty53-75'!F45</f>
        <v>0.01458912768647282</v>
      </c>
      <c r="G45" s="41">
        <f>'FValue53-75'!G45/'FQty53-75'!G45</f>
        <v>0.060714285714285714</v>
      </c>
      <c r="H45" s="41">
        <f>'FValue53-75'!H45/'FQty53-75'!H45</f>
        <v>0.02172433352240499</v>
      </c>
      <c r="I45" s="41">
        <f>'FValue53-75'!I45/'FQty53-75'!I45</f>
        <v>0.01401015228426396</v>
      </c>
      <c r="J45" s="41">
        <f>'FValue53-75'!J45/'FQty53-75'!J45</f>
        <v>0.01147175815433572</v>
      </c>
      <c r="K45" s="41">
        <f>'FValue53-75'!K45/'FQty53-75'!K45</f>
        <v>0.024102564102564103</v>
      </c>
      <c r="L45" s="41">
        <f>'FValue53-75'!L45/'FQty53-75'!L45</f>
        <v>0.017083333333333332</v>
      </c>
      <c r="M45" s="41">
        <f>'FValue53-75'!M45/'FQty53-75'!M45</f>
        <v>0.011434511434511435</v>
      </c>
      <c r="N45" s="41">
        <f>'FValue53-75'!N45/'FQty53-75'!N45</f>
        <v>0.014120667522464698</v>
      </c>
      <c r="O45" s="41">
        <f>'FValue53-75'!O45/'FQty53-75'!O45</f>
        <v>0.12950971322849214</v>
      </c>
      <c r="P45" s="41">
        <f>'FValue53-75'!P45/'FQty53-75'!P45</f>
        <v>0.36454018227009116</v>
      </c>
      <c r="Q45" s="41">
        <f>'FValue53-75'!Q45/'FQty53-75'!Q45</f>
        <v>1.0309597523219813</v>
      </c>
      <c r="R45" s="41">
        <f>'FValue53-75'!R45/'FQty53-75'!R45</f>
        <v>0.8612099644128114</v>
      </c>
      <c r="S45" s="41">
        <f>'FValue53-75'!S45/'FQty53-75'!S45</f>
        <v>0.8096676737160121</v>
      </c>
      <c r="T45" s="41">
        <f>'FValue53-75'!T45/'FQty53-75'!T45</f>
        <v>1.0201511335012594</v>
      </c>
      <c r="U45" s="41">
        <f>'FValue53-75'!U45/'FQty53-75'!U45</f>
        <v>0.9835164835164835</v>
      </c>
      <c r="V45" s="41" t="e">
        <f>'FValue53-75'!V45/'FQty53-75'!V45</f>
        <v>#DIV/0!</v>
      </c>
      <c r="W45" s="41" t="e">
        <f>'FValue53-75'!W45/'FQty53-75'!W45</f>
        <v>#DIV/0!</v>
      </c>
      <c r="X45" s="41" t="e">
        <f>'FValue53-75'!X45/'FQty53-75'!X45</f>
        <v>#DIV/0!</v>
      </c>
      <c r="Y45" s="34"/>
      <c r="Z45" s="34"/>
      <c r="AA45" s="34"/>
    </row>
    <row r="46" spans="1:27" ht="12">
      <c r="A46" s="29" t="s">
        <v>199</v>
      </c>
      <c r="B46" s="41" t="e">
        <f>'FValue53-75'!B46/'FQty53-75'!B46</f>
        <v>#DIV/0!</v>
      </c>
      <c r="C46" s="41" t="e">
        <f>'FValue53-75'!C46/'FQty53-75'!C46</f>
        <v>#DIV/0!</v>
      </c>
      <c r="D46" s="41">
        <f>'FValue53-75'!D46/'FQty53-75'!D46</f>
        <v>0.0010708950522848762</v>
      </c>
      <c r="E46" s="41">
        <f>'FValue53-75'!E46/'FQty53-75'!E46</f>
        <v>0.0008416466888356147</v>
      </c>
      <c r="F46" s="41">
        <f>'FValue53-75'!F46/'FQty53-75'!F46</f>
        <v>0.001901173617426703</v>
      </c>
      <c r="G46" s="41">
        <f>'FValue53-75'!G46/'FQty53-75'!G46</f>
        <v>0.003014776192108539</v>
      </c>
      <c r="H46" s="41">
        <f>'FValue53-75'!H46/'FQty53-75'!H46</f>
        <v>0.0017796372037840707</v>
      </c>
      <c r="I46" s="41">
        <f>'FValue53-75'!I46/'FQty53-75'!I46</f>
        <v>0.0030751617455203814</v>
      </c>
      <c r="J46" s="41">
        <f>'FValue53-75'!J46/'FQty53-75'!J46</f>
        <v>0.0032229880594117077</v>
      </c>
      <c r="K46" s="41">
        <f>'FValue53-75'!K46/'FQty53-75'!K46</f>
        <v>0.0037956253242515023</v>
      </c>
      <c r="L46" s="41">
        <f>'FValue53-75'!L46/'FQty53-75'!L46</f>
        <v>0.004288451399693957</v>
      </c>
      <c r="M46" s="41">
        <f>'FValue53-75'!M46/'FQty53-75'!M46</f>
        <v>0.01885389326334208</v>
      </c>
      <c r="N46" s="41">
        <f>'FValue53-75'!N46/'FQty53-75'!N46</f>
        <v>0.011293994046576782</v>
      </c>
      <c r="O46" s="41">
        <f>'FValue53-75'!O46/'FQty53-75'!O46</f>
        <v>0.010657090167912258</v>
      </c>
      <c r="P46" s="41">
        <f>'FValue53-75'!P46/'FQty53-75'!P46</f>
        <v>0.008737794542459475</v>
      </c>
      <c r="Q46" s="41">
        <f>'FValue53-75'!Q46/'FQty53-75'!Q46</f>
        <v>0.004226521421922564</v>
      </c>
      <c r="R46" s="41">
        <f>'FValue53-75'!R46/'FQty53-75'!R46</f>
        <v>0.006927976150145673</v>
      </c>
      <c r="S46" s="41">
        <f>'FValue53-75'!S46/'FQty53-75'!S46</f>
        <v>0.008179147996483931</v>
      </c>
      <c r="T46" s="41">
        <f>'FValue53-75'!T46/'FQty53-75'!T46</f>
        <v>0.008146473040350925</v>
      </c>
      <c r="U46" s="41">
        <f>'FValue53-75'!U46/'FQty53-75'!U46</f>
        <v>0.010396952782502456</v>
      </c>
      <c r="V46" s="41">
        <f>'FValue53-75'!V46/'FQty53-75'!V46</f>
        <v>0.01025424294325689</v>
      </c>
      <c r="W46" s="41">
        <f>'FValue53-75'!W46/'FQty53-75'!W46</f>
        <v>0.01404148901279108</v>
      </c>
      <c r="X46" s="41">
        <f>'FValue53-75'!X46/'FQty53-75'!X46</f>
        <v>0.020863465895273083</v>
      </c>
      <c r="Y46" s="33"/>
      <c r="Z46" s="33"/>
      <c r="AA46" s="33"/>
    </row>
    <row r="47" spans="1:25" ht="12">
      <c r="A47" s="29" t="s">
        <v>104</v>
      </c>
      <c r="B47" s="41" t="e">
        <f>'FValue53-75'!B47/'FQty53-75'!B47</f>
        <v>#DIV/0!</v>
      </c>
      <c r="C47" s="41" t="e">
        <f>'FValue53-75'!C47/'FQty53-75'!C47</f>
        <v>#DIV/0!</v>
      </c>
      <c r="D47" s="41" t="e">
        <f>'FValue53-75'!D47/'FQty53-75'!D47</f>
        <v>#DIV/0!</v>
      </c>
      <c r="E47" s="41" t="e">
        <f>'FValue53-75'!E47/'FQty53-75'!E47</f>
        <v>#DIV/0!</v>
      </c>
      <c r="F47" s="41" t="e">
        <f>'FValue53-75'!F47/'FQty53-75'!F47</f>
        <v>#DIV/0!</v>
      </c>
      <c r="G47" s="41" t="e">
        <f>'FValue53-75'!G47/'FQty53-75'!G47</f>
        <v>#DIV/0!</v>
      </c>
      <c r="H47" s="41" t="e">
        <f>'FValue53-75'!H47/'FQty53-75'!H47</f>
        <v>#DIV/0!</v>
      </c>
      <c r="I47" s="41" t="e">
        <f>'FValue53-75'!I47/'FQty53-75'!I47</f>
        <v>#DIV/0!</v>
      </c>
      <c r="J47" s="41" t="e">
        <f>'FValue53-75'!J47/'FQty53-75'!J47</f>
        <v>#DIV/0!</v>
      </c>
      <c r="K47" s="41" t="e">
        <f>'FValue53-75'!K47/'FQty53-75'!K47</f>
        <v>#DIV/0!</v>
      </c>
      <c r="L47" s="41" t="e">
        <f>'FValue53-75'!L47/'FQty53-75'!L47</f>
        <v>#DIV/0!</v>
      </c>
      <c r="M47" s="41" t="e">
        <f>'FValue53-75'!M47/'FQty53-75'!M47</f>
        <v>#DIV/0!</v>
      </c>
      <c r="N47" s="41" t="e">
        <f>'FValue53-75'!N47/'FQty53-75'!N47</f>
        <v>#DIV/0!</v>
      </c>
      <c r="O47" s="41" t="e">
        <f>'FValue53-75'!O47/'FQty53-75'!O47</f>
        <v>#DIV/0!</v>
      </c>
      <c r="P47" s="41" t="e">
        <f>'FValue53-75'!P47/'FQty53-75'!P47</f>
        <v>#DIV/0!</v>
      </c>
      <c r="Q47" s="41" t="e">
        <f>'FValue53-75'!Q47/'FQty53-75'!Q47</f>
        <v>#DIV/0!</v>
      </c>
      <c r="R47" s="41">
        <f>'FValue53-75'!R47/'FQty53-75'!R47</f>
        <v>0.07052896725440806</v>
      </c>
      <c r="S47" s="41">
        <f>'FValue53-75'!S47/'FQty53-75'!S47</f>
        <v>0.0938337801608579</v>
      </c>
      <c r="T47" s="41" t="e">
        <f>'FValue53-75'!T47/'FQty53-75'!T47</f>
        <v>#DIV/0!</v>
      </c>
      <c r="U47" s="41" t="e">
        <f>'FValue53-75'!U47/'FQty53-75'!U47</f>
        <v>#DIV/0!</v>
      </c>
      <c r="V47" s="41">
        <f>'FValue53-75'!V47/'FQty53-75'!V47</f>
        <v>0.12295869356388088</v>
      </c>
      <c r="W47" s="41">
        <f>'FValue53-75'!W47/'FQty53-75'!W47</f>
        <v>0.10801080108010801</v>
      </c>
      <c r="X47" s="41" t="e">
        <f>'FValue53-75'!X47/'FQty53-75'!X47</f>
        <v>#N/A</v>
      </c>
      <c r="Y47" s="33"/>
    </row>
    <row r="48" spans="2:24" ht="1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12">
      <c r="A49" s="29" t="s">
        <v>187</v>
      </c>
      <c r="B49" s="41" t="e">
        <f>'FValue53-75'!B49/'FQty53-75'!B49</f>
        <v>#DIV/0!</v>
      </c>
      <c r="C49" s="41" t="e">
        <f>'FValue53-75'!C49/'FQty53-75'!C49</f>
        <v>#DIV/0!</v>
      </c>
      <c r="D49" s="41" t="e">
        <f>'FValue53-75'!D49/'FQty53-75'!D49</f>
        <v>#DIV/0!</v>
      </c>
      <c r="E49" s="41" t="e">
        <f>'FValue53-75'!E49/'FQty53-75'!E49</f>
        <v>#DIV/0!</v>
      </c>
      <c r="F49" s="41" t="e">
        <f>'FValue53-75'!F49/'FQty53-75'!F49</f>
        <v>#DIV/0!</v>
      </c>
      <c r="G49" s="41" t="e">
        <f>'FValue53-75'!G49/'FQty53-75'!G49</f>
        <v>#DIV/0!</v>
      </c>
      <c r="H49" s="41" t="e">
        <f>'FValue53-75'!H49/'FQty53-75'!H49</f>
        <v>#DIV/0!</v>
      </c>
      <c r="I49" s="41" t="e">
        <f>'FValue53-75'!I49/'FQty53-75'!I49</f>
        <v>#DIV/0!</v>
      </c>
      <c r="J49" s="41" t="e">
        <f>'FValue53-75'!J49/'FQty53-75'!J49</f>
        <v>#DIV/0!</v>
      </c>
      <c r="K49" s="41" t="e">
        <f>'FValue53-75'!K49/'FQty53-75'!K49</f>
        <v>#DIV/0!</v>
      </c>
      <c r="L49" s="41" t="e">
        <f>'FValue53-75'!L49/'FQty53-75'!L49</f>
        <v>#DIV/0!</v>
      </c>
      <c r="M49" s="41" t="e">
        <f>'FValue53-75'!M49/'FQty53-75'!M49</f>
        <v>#DIV/0!</v>
      </c>
      <c r="N49" s="41" t="e">
        <f>'FValue53-75'!N49/'FQty53-75'!N49</f>
        <v>#DIV/0!</v>
      </c>
      <c r="O49" s="41" t="e">
        <f>'FValue53-75'!O49/'FQty53-75'!O49</f>
        <v>#DIV/0!</v>
      </c>
      <c r="P49" s="41" t="e">
        <f>'FValue53-75'!P49/'FQty53-75'!P49</f>
        <v>#DIV/0!</v>
      </c>
      <c r="Q49" s="41">
        <f>'FValue53-75'!Q49/'FQty53-75'!Q49</f>
        <v>0.008900451869094892</v>
      </c>
      <c r="R49" s="41">
        <f>'FValue53-75'!R49/'FQty53-75'!R49</f>
        <v>0.007494083618196161</v>
      </c>
      <c r="S49" s="41">
        <f>'FValue53-75'!S49/'FQty53-75'!S49</f>
        <v>0.009373726395870126</v>
      </c>
      <c r="T49" s="41">
        <f>'FValue53-75'!T49/'FQty53-75'!T49</f>
        <v>0.009013881377321075</v>
      </c>
      <c r="U49" s="41">
        <f>'FValue53-75'!U49/'FQty53-75'!U49</f>
        <v>0.007582839929365327</v>
      </c>
      <c r="V49" s="41">
        <f>'FValue53-75'!V49/'FQty53-75'!V49</f>
        <v>0.020145764576457646</v>
      </c>
      <c r="W49" s="41">
        <f>'FValue53-75'!W49/'FQty53-75'!W49</f>
        <v>0.01674627041688779</v>
      </c>
      <c r="X49" s="41">
        <f>'FValue53-75'!X49/'FQty53-75'!X49</f>
        <v>0.012849658989819115</v>
      </c>
    </row>
    <row r="50" spans="1:24" ht="12">
      <c r="A50" s="29" t="s">
        <v>188</v>
      </c>
      <c r="B50" s="41" t="e">
        <f>'FValue53-75'!B50/'FQty53-75'!B50</f>
        <v>#DIV/0!</v>
      </c>
      <c r="C50" s="41" t="e">
        <f>'FValue53-75'!C50/'FQty53-75'!C50</f>
        <v>#DIV/0!</v>
      </c>
      <c r="D50" s="41" t="e">
        <f>'FValue53-75'!D50/'FQty53-75'!D50</f>
        <v>#DIV/0!</v>
      </c>
      <c r="E50" s="41" t="e">
        <f>'FValue53-75'!E50/'FQty53-75'!E50</f>
        <v>#DIV/0!</v>
      </c>
      <c r="F50" s="41" t="e">
        <f>'FValue53-75'!F50/'FQty53-75'!F50</f>
        <v>#DIV/0!</v>
      </c>
      <c r="G50" s="41" t="e">
        <f>'FValue53-75'!G50/'FQty53-75'!G50</f>
        <v>#DIV/0!</v>
      </c>
      <c r="H50" s="41" t="e">
        <f>'FValue53-75'!H50/'FQty53-75'!H50</f>
        <v>#DIV/0!</v>
      </c>
      <c r="I50" s="41" t="e">
        <f>'FValue53-75'!I50/'FQty53-75'!I50</f>
        <v>#DIV/0!</v>
      </c>
      <c r="J50" s="41" t="e">
        <f>'FValue53-75'!J50/'FQty53-75'!J50</f>
        <v>#DIV/0!</v>
      </c>
      <c r="K50" s="41" t="e">
        <f>'FValue53-75'!K50/'FQty53-75'!K50</f>
        <v>#DIV/0!</v>
      </c>
      <c r="L50" s="41" t="e">
        <f>'FValue53-75'!L50/'FQty53-75'!L50</f>
        <v>#DIV/0!</v>
      </c>
      <c r="M50" s="41" t="e">
        <f>'FValue53-75'!M50/'FQty53-75'!M50</f>
        <v>#DIV/0!</v>
      </c>
      <c r="N50" s="41" t="e">
        <f>'FValue53-75'!N50/'FQty53-75'!N50</f>
        <v>#DIV/0!</v>
      </c>
      <c r="O50" s="41" t="e">
        <f>'FValue53-75'!O50/'FQty53-75'!O50</f>
        <v>#DIV/0!</v>
      </c>
      <c r="P50" s="41" t="e">
        <f>'FValue53-75'!P50/'FQty53-75'!P50</f>
        <v>#DIV/0!</v>
      </c>
      <c r="Q50" s="41" t="e">
        <f>'FValue53-75'!Q50/'FQty53-75'!Q50</f>
        <v>#DIV/0!</v>
      </c>
      <c r="R50" s="41" t="e">
        <f>'FValue53-75'!R50/'FQty53-75'!R50</f>
        <v>#DIV/0!</v>
      </c>
      <c r="S50" s="41">
        <f>'FValue53-75'!S50/'FQty53-75'!S50</f>
        <v>0.3978494623655914</v>
      </c>
      <c r="T50" s="41">
        <f>'FValue53-75'!T50/'FQty53-75'!T50</f>
        <v>0.5096774193548387</v>
      </c>
      <c r="U50" s="41">
        <f>'FValue53-75'!U50/'FQty53-75'!U50</f>
        <v>4.6875</v>
      </c>
      <c r="V50" s="41">
        <f>'FValue53-75'!V50/'FQty53-75'!V50</f>
        <v>0.7058823529411765</v>
      </c>
      <c r="W50" s="41">
        <f>'FValue53-75'!W50/'FQty53-75'!W50</f>
        <v>0.6538461538461539</v>
      </c>
      <c r="X50" s="41">
        <f>'FValue53-75'!X50/'FQty53-75'!X50</f>
        <v>0.7586206896551724</v>
      </c>
    </row>
    <row r="51" spans="1:24" ht="12">
      <c r="A51" s="29" t="s">
        <v>189</v>
      </c>
      <c r="B51" s="41" t="e">
        <f>'FValue53-75'!B51/'FQty53-75'!B51</f>
        <v>#DIV/0!</v>
      </c>
      <c r="C51" s="41" t="e">
        <f>'FValue53-75'!C51/'FQty53-75'!C51</f>
        <v>#DIV/0!</v>
      </c>
      <c r="D51" s="41" t="e">
        <f>'FValue53-75'!D51/'FQty53-75'!D51</f>
        <v>#DIV/0!</v>
      </c>
      <c r="E51" s="41" t="e">
        <f>'FValue53-75'!E51/'FQty53-75'!E51</f>
        <v>#DIV/0!</v>
      </c>
      <c r="F51" s="41" t="e">
        <f>'FValue53-75'!F51/'FQty53-75'!F51</f>
        <v>#DIV/0!</v>
      </c>
      <c r="G51" s="41" t="e">
        <f>'FValue53-75'!G51/'FQty53-75'!G51</f>
        <v>#DIV/0!</v>
      </c>
      <c r="H51" s="41" t="e">
        <f>'FValue53-75'!H51/'FQty53-75'!H51</f>
        <v>#DIV/0!</v>
      </c>
      <c r="I51" s="41" t="e">
        <f>'FValue53-75'!I51/'FQty53-75'!I51</f>
        <v>#DIV/0!</v>
      </c>
      <c r="J51" s="41" t="e">
        <f>'FValue53-75'!J51/'FQty53-75'!J51</f>
        <v>#DIV/0!</v>
      </c>
      <c r="K51" s="41" t="e">
        <f>'FValue53-75'!K51/'FQty53-75'!K51</f>
        <v>#DIV/0!</v>
      </c>
      <c r="L51" s="41" t="e">
        <f>'FValue53-75'!L51/'FQty53-75'!L51</f>
        <v>#DIV/0!</v>
      </c>
      <c r="M51" s="41" t="e">
        <f>'FValue53-75'!M51/'FQty53-75'!M51</f>
        <v>#DIV/0!</v>
      </c>
      <c r="N51" s="41" t="e">
        <f>'FValue53-75'!N51/'FQty53-75'!N51</f>
        <v>#DIV/0!</v>
      </c>
      <c r="O51" s="41" t="e">
        <f>'FValue53-75'!O51/'FQty53-75'!O51</f>
        <v>#DIV/0!</v>
      </c>
      <c r="P51" s="41" t="e">
        <f>'FValue53-75'!P51/'FQty53-75'!P51</f>
        <v>#DIV/0!</v>
      </c>
      <c r="Q51" s="41">
        <f>'FValue53-75'!Q51/'FQty53-75'!Q51</f>
        <v>0.055776892430278883</v>
      </c>
      <c r="R51" s="41">
        <f>'FValue53-75'!R51/'FQty53-75'!R51</f>
        <v>0.16698656429942418</v>
      </c>
      <c r="S51" s="41">
        <f>'FValue53-75'!S51/'FQty53-75'!S51</f>
        <v>0.010752688172043012</v>
      </c>
      <c r="T51" s="41">
        <f>'FValue53-75'!T51/'FQty53-75'!T51</f>
        <v>0.029017857142857144</v>
      </c>
      <c r="U51" s="41">
        <f>'FValue53-75'!U51/'FQty53-75'!U51</f>
        <v>0.005494505494505495</v>
      </c>
      <c r="V51" s="41">
        <f>'FValue53-75'!V51/'FQty53-75'!V51</f>
        <v>0.17582417582417584</v>
      </c>
      <c r="W51" s="41">
        <f>'FValue53-75'!W51/'FQty53-75'!W51</f>
        <v>0.12834821428571427</v>
      </c>
      <c r="X51" s="41">
        <f>'FValue53-75'!X51/'FQty53-75'!X51</f>
        <v>0.06614173228346457</v>
      </c>
    </row>
    <row r="52" spans="1:24" ht="12">
      <c r="A52" s="2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12">
      <c r="A53" s="29" t="s">
        <v>190</v>
      </c>
      <c r="B53" s="41" t="e">
        <f>'FValue53-75'!B53/'FQty53-75'!B53</f>
        <v>#DIV/0!</v>
      </c>
      <c r="C53" s="41" t="e">
        <f>'FValue53-75'!C53/'FQty53-75'!C53</f>
        <v>#DIV/0!</v>
      </c>
      <c r="D53" s="41" t="e">
        <f>'FValue53-75'!D53/'FQty53-75'!D53</f>
        <v>#DIV/0!</v>
      </c>
      <c r="E53" s="41" t="e">
        <f>'FValue53-75'!E53/'FQty53-75'!E53</f>
        <v>#DIV/0!</v>
      </c>
      <c r="F53" s="41" t="e">
        <f>'FValue53-75'!F53/'FQty53-75'!F53</f>
        <v>#DIV/0!</v>
      </c>
      <c r="G53" s="41" t="e">
        <f>'FValue53-75'!G53/'FQty53-75'!G53</f>
        <v>#DIV/0!</v>
      </c>
      <c r="H53" s="41" t="e">
        <f>'FValue53-75'!H53/'FQty53-75'!H53</f>
        <v>#DIV/0!</v>
      </c>
      <c r="I53" s="41" t="e">
        <f>'FValue53-75'!I53/'FQty53-75'!I53</f>
        <v>#DIV/0!</v>
      </c>
      <c r="J53" s="41" t="e">
        <f>'FValue53-75'!J53/'FQty53-75'!J53</f>
        <v>#DIV/0!</v>
      </c>
      <c r="K53" s="41" t="e">
        <f>'FValue53-75'!K53/'FQty53-75'!K53</f>
        <v>#DIV/0!</v>
      </c>
      <c r="L53" s="41" t="e">
        <f>'FValue53-75'!L53/'FQty53-75'!L53</f>
        <v>#DIV/0!</v>
      </c>
      <c r="M53" s="41" t="e">
        <f>'FValue53-75'!M53/'FQty53-75'!M53</f>
        <v>#DIV/0!</v>
      </c>
      <c r="N53" s="41" t="e">
        <f>'FValue53-75'!N53/'FQty53-75'!N53</f>
        <v>#DIV/0!</v>
      </c>
      <c r="O53" s="41" t="e">
        <f>'FValue53-75'!O53/'FQty53-75'!O53</f>
        <v>#DIV/0!</v>
      </c>
      <c r="P53" s="41" t="e">
        <f>'FValue53-75'!P53/'FQty53-75'!P53</f>
        <v>#DIV/0!</v>
      </c>
      <c r="Q53" s="41">
        <f>'FValue53-75'!Q53/'FQty53-75'!Q53</f>
        <v>0.02</v>
      </c>
      <c r="R53" s="41">
        <f>'FValue53-75'!R53/'FQty53-75'!R53</f>
        <v>0.02</v>
      </c>
      <c r="S53" s="41">
        <f>'FValue53-75'!S53/'FQty53-75'!S53</f>
        <v>0.024242424242424242</v>
      </c>
      <c r="T53" s="41">
        <f>'FValue53-75'!T53/'FQty53-75'!T53</f>
        <v>0.04030547305897327</v>
      </c>
      <c r="U53" s="41">
        <f>'FValue53-75'!U53/'FQty53-75'!U53</f>
        <v>0.05</v>
      </c>
      <c r="V53" s="41">
        <f>'FValue53-75'!V53/'FQty53-75'!V53</f>
        <v>0.04023408924652524</v>
      </c>
      <c r="W53" s="41" t="e">
        <f>'FValue53-75'!W53/'FQty53-75'!W53</f>
        <v>#DIV/0!</v>
      </c>
      <c r="X53" s="41" t="e">
        <f>'FValue53-75'!X53/'FQty53-75'!X53</f>
        <v>#DIV/0!</v>
      </c>
    </row>
    <row r="54" spans="1:24" ht="12">
      <c r="A54" s="29" t="s">
        <v>191</v>
      </c>
      <c r="B54" s="41" t="e">
        <f>'FValue53-75'!B54/'FQty53-75'!B54</f>
        <v>#DIV/0!</v>
      </c>
      <c r="C54" s="41" t="e">
        <f>'FValue53-75'!C54/'FQty53-75'!C54</f>
        <v>#DIV/0!</v>
      </c>
      <c r="D54" s="41" t="e">
        <f>'FValue53-75'!D54/'FQty53-75'!D54</f>
        <v>#DIV/0!</v>
      </c>
      <c r="E54" s="41" t="e">
        <f>'FValue53-75'!E54/'FQty53-75'!E54</f>
        <v>#DIV/0!</v>
      </c>
      <c r="F54" s="41" t="e">
        <f>'FValue53-75'!F54/'FQty53-75'!F54</f>
        <v>#DIV/0!</v>
      </c>
      <c r="G54" s="41" t="e">
        <f>'FValue53-75'!G54/'FQty53-75'!G54</f>
        <v>#DIV/0!</v>
      </c>
      <c r="H54" s="41" t="e">
        <f>'FValue53-75'!H54/'FQty53-75'!H54</f>
        <v>#DIV/0!</v>
      </c>
      <c r="I54" s="41" t="e">
        <f>'FValue53-75'!I54/'FQty53-75'!I54</f>
        <v>#DIV/0!</v>
      </c>
      <c r="J54" s="41" t="e">
        <f>'FValue53-75'!J54/'FQty53-75'!J54</f>
        <v>#DIV/0!</v>
      </c>
      <c r="K54" s="41" t="e">
        <f>'FValue53-75'!K54/'FQty53-75'!K54</f>
        <v>#DIV/0!</v>
      </c>
      <c r="L54" s="41" t="e">
        <f>'FValue53-75'!L54/'FQty53-75'!L54</f>
        <v>#DIV/0!</v>
      </c>
      <c r="M54" s="41" t="e">
        <f>'FValue53-75'!M54/'FQty53-75'!M54</f>
        <v>#DIV/0!</v>
      </c>
      <c r="N54" s="41" t="e">
        <f>'FValue53-75'!N54/'FQty53-75'!N54</f>
        <v>#DIV/0!</v>
      </c>
      <c r="O54" s="41" t="e">
        <f>'FValue53-75'!O54/'FQty53-75'!O54</f>
        <v>#DIV/0!</v>
      </c>
      <c r="P54" s="41" t="e">
        <f>'FValue53-75'!P54/'FQty53-75'!P54</f>
        <v>#DIV/0!</v>
      </c>
      <c r="Q54" s="41" t="e">
        <f>'FValue53-75'!Q54/'FQty53-75'!Q54</f>
        <v>#DIV/0!</v>
      </c>
      <c r="R54" s="41" t="e">
        <f>'FValue53-75'!R54/'FQty53-75'!R54</f>
        <v>#DIV/0!</v>
      </c>
      <c r="S54" s="41">
        <f>'FValue53-75'!S54/'FQty53-75'!S54</f>
        <v>0.1511715797430083</v>
      </c>
      <c r="T54" s="41">
        <f>'FValue53-75'!T54/'FQty53-75'!T54</f>
        <v>0.15182884748102138</v>
      </c>
      <c r="U54" s="41">
        <f>'FValue53-75'!U54/'FQty53-75'!U54</f>
        <v>0.15934301648587362</v>
      </c>
      <c r="V54" s="41">
        <f>'FValue53-75'!V54/'FQty53-75'!V54</f>
        <v>0.2007654181567225</v>
      </c>
      <c r="W54" s="41" t="e">
        <f>'FValue53-75'!W54/'FQty53-75'!W54</f>
        <v>#DIV/0!</v>
      </c>
      <c r="X54" s="41" t="e">
        <f>'FValue53-75'!X54/'FQty53-75'!X54</f>
        <v>#DIV/0!</v>
      </c>
    </row>
    <row r="55" spans="1:24" ht="12">
      <c r="A55" s="29" t="s">
        <v>192</v>
      </c>
      <c r="B55" s="41" t="e">
        <f>'FValue53-75'!B55/'FQty53-75'!B55</f>
        <v>#DIV/0!</v>
      </c>
      <c r="C55" s="41" t="e">
        <f>'FValue53-75'!C55/'FQty53-75'!C55</f>
        <v>#DIV/0!</v>
      </c>
      <c r="D55" s="41" t="e">
        <f>'FValue53-75'!D55/'FQty53-75'!D55</f>
        <v>#DIV/0!</v>
      </c>
      <c r="E55" s="41" t="e">
        <f>'FValue53-75'!E55/'FQty53-75'!E55</f>
        <v>#DIV/0!</v>
      </c>
      <c r="F55" s="41" t="e">
        <f>'FValue53-75'!F55/'FQty53-75'!F55</f>
        <v>#DIV/0!</v>
      </c>
      <c r="G55" s="41" t="e">
        <f>'FValue53-75'!G55/'FQty53-75'!G55</f>
        <v>#DIV/0!</v>
      </c>
      <c r="H55" s="41" t="e">
        <f>'FValue53-75'!H55/'FQty53-75'!H55</f>
        <v>#DIV/0!</v>
      </c>
      <c r="I55" s="41" t="e">
        <f>'FValue53-75'!I55/'FQty53-75'!I55</f>
        <v>#DIV/0!</v>
      </c>
      <c r="J55" s="41" t="e">
        <f>'FValue53-75'!J55/'FQty53-75'!J55</f>
        <v>#DIV/0!</v>
      </c>
      <c r="K55" s="41" t="e">
        <f>'FValue53-75'!K55/'FQty53-75'!K55</f>
        <v>#DIV/0!</v>
      </c>
      <c r="L55" s="41" t="e">
        <f>'FValue53-75'!L55/'FQty53-75'!L55</f>
        <v>#DIV/0!</v>
      </c>
      <c r="M55" s="41" t="e">
        <f>'FValue53-75'!M55/'FQty53-75'!M55</f>
        <v>#DIV/0!</v>
      </c>
      <c r="N55" s="41" t="e">
        <f>'FValue53-75'!N55/'FQty53-75'!N55</f>
        <v>#DIV/0!</v>
      </c>
      <c r="O55" s="41" t="e">
        <f>'FValue53-75'!O55/'FQty53-75'!O55</f>
        <v>#DIV/0!</v>
      </c>
      <c r="P55" s="41" t="e">
        <f>'FValue53-75'!P55/'FQty53-75'!P55</f>
        <v>#DIV/0!</v>
      </c>
      <c r="Q55" s="41">
        <f>'FValue53-75'!Q55/'FQty53-75'!Q55</f>
        <v>0.32</v>
      </c>
      <c r="R55" s="41">
        <f>'FValue53-75'!R55/'FQty53-75'!R55</f>
        <v>0.010752688172043012</v>
      </c>
      <c r="S55" s="41">
        <f>'FValue53-75'!S55/'FQty53-75'!S55</f>
        <v>0.020963261883549085</v>
      </c>
      <c r="T55" s="41">
        <f>'FValue53-75'!T55/'FQty53-75'!T55</f>
        <v>0.0015156682202265924</v>
      </c>
      <c r="U55" s="41">
        <f>'FValue53-75'!U55/'FQty53-75'!U55</f>
        <v>0</v>
      </c>
      <c r="V55" s="41" t="e">
        <f>'FValue53-75'!V55/'FQty53-75'!V55</f>
        <v>#DIV/0!</v>
      </c>
      <c r="W55" s="41" t="e">
        <f>'FValue53-75'!W55/'FQty53-75'!W55</f>
        <v>#DIV/0!</v>
      </c>
      <c r="X55" s="41" t="e">
        <f>'FValue53-75'!X55/'FQty53-75'!X55</f>
        <v>#DIV/0!</v>
      </c>
    </row>
    <row r="56" spans="1:24" ht="12">
      <c r="A56" s="29"/>
      <c r="Q56" s="35"/>
      <c r="R56" s="35"/>
      <c r="S56" s="35"/>
      <c r="T56" s="35"/>
      <c r="U56" s="35"/>
      <c r="V56" s="35"/>
      <c r="W56" s="35"/>
      <c r="X56" s="35"/>
    </row>
    <row r="57" spans="1:24" ht="12">
      <c r="A57" s="29"/>
      <c r="Q57" s="35"/>
      <c r="R57" s="35"/>
      <c r="S57" s="35"/>
      <c r="T57" s="35"/>
      <c r="U57" s="35"/>
      <c r="V57" s="35"/>
      <c r="W57" s="35"/>
      <c r="X57" s="35"/>
    </row>
    <row r="58" spans="1:17" ht="12">
      <c r="A58" s="29" t="s">
        <v>193</v>
      </c>
      <c r="Q58" s="29"/>
    </row>
    <row r="59" spans="1:17" ht="12">
      <c r="A59" s="29" t="s">
        <v>203</v>
      </c>
      <c r="Q59" s="29"/>
    </row>
    <row r="60" spans="1:17" ht="12">
      <c r="A60" s="29" t="s">
        <v>107</v>
      </c>
      <c r="Q60" s="29"/>
    </row>
    <row r="61" spans="1:17" ht="12">
      <c r="A61" s="29" t="s">
        <v>108</v>
      </c>
      <c r="Q61" s="29"/>
    </row>
    <row r="62" spans="1:17" ht="12">
      <c r="A62" s="29" t="s">
        <v>109</v>
      </c>
      <c r="Q62" s="29"/>
    </row>
    <row r="63" spans="1:17" ht="12">
      <c r="A63" s="29"/>
      <c r="Q63" s="29"/>
    </row>
    <row r="64" spans="1:17" ht="12">
      <c r="A64" s="29" t="s">
        <v>194</v>
      </c>
      <c r="Q64" s="29"/>
    </row>
    <row r="66" spans="1:17" ht="12">
      <c r="A66" s="29" t="s">
        <v>195</v>
      </c>
      <c r="Q66" s="29"/>
    </row>
    <row r="68" spans="1:17" ht="12">
      <c r="A68" s="29"/>
      <c r="Q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ht="12">
      <c r="A79" s="29"/>
    </row>
    <row r="80" ht="12">
      <c r="A80" s="29"/>
    </row>
    <row r="81" ht="12">
      <c r="A81" s="29"/>
    </row>
    <row r="82" ht="12">
      <c r="A82" s="29"/>
    </row>
    <row r="83" ht="12">
      <c r="A83" s="29"/>
    </row>
    <row r="84" ht="12">
      <c r="A84" s="29"/>
    </row>
    <row r="85" ht="12">
      <c r="A85" s="29"/>
    </row>
    <row r="86" ht="12">
      <c r="A86" s="29"/>
    </row>
    <row r="87" ht="12">
      <c r="A87" s="29"/>
    </row>
    <row r="88" spans="12:14" ht="12">
      <c r="L88" s="33"/>
      <c r="M88" s="33"/>
      <c r="N88" s="33"/>
    </row>
    <row r="89" spans="12:14" ht="12">
      <c r="L89" s="33"/>
      <c r="M89" s="33"/>
      <c r="N89" s="33"/>
    </row>
    <row r="90" spans="12:14" ht="12">
      <c r="L90" s="33"/>
      <c r="M90" s="33"/>
      <c r="N90" s="33"/>
    </row>
    <row r="91" spans="12:14" ht="12">
      <c r="L91" s="33"/>
      <c r="M91" s="33"/>
      <c r="N91" s="33"/>
    </row>
    <row r="92" spans="12:14" ht="12">
      <c r="L92" s="33"/>
      <c r="M92" s="33"/>
      <c r="N92" s="33"/>
    </row>
    <row r="93" spans="12:14" ht="12">
      <c r="L93" s="33"/>
      <c r="M93" s="33"/>
      <c r="N93" s="33"/>
    </row>
    <row r="94" spans="12:14" ht="12">
      <c r="L94" s="33"/>
      <c r="M94" s="33"/>
      <c r="N94" s="33"/>
    </row>
    <row r="95" spans="12:14" ht="12">
      <c r="L95" s="33"/>
      <c r="M95" s="33"/>
      <c r="N95" s="33"/>
    </row>
    <row r="96" spans="12:14" ht="12">
      <c r="L96" s="33"/>
      <c r="M96" s="33"/>
      <c r="N96" s="33"/>
    </row>
    <row r="97" spans="12:14" ht="12">
      <c r="L97" s="33"/>
      <c r="M97" s="33"/>
      <c r="N97" s="33"/>
    </row>
    <row r="98" spans="12:14" ht="12">
      <c r="L98" s="33"/>
      <c r="M98" s="33"/>
      <c r="N98" s="33"/>
    </row>
    <row r="99" spans="12:14" ht="12">
      <c r="L99" s="33"/>
      <c r="M99" s="33"/>
      <c r="N99" s="33"/>
    </row>
    <row r="100" spans="12:14" ht="12">
      <c r="L100" s="33"/>
      <c r="M100" s="33"/>
      <c r="N100" s="33"/>
    </row>
    <row r="101" spans="12:14" ht="12">
      <c r="L101" s="33"/>
      <c r="M101" s="33"/>
      <c r="N101" s="33"/>
    </row>
    <row r="102" spans="12:13" ht="12">
      <c r="L102" s="33"/>
      <c r="M102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Roy</dc:creator>
  <cp:keywords/>
  <dc:description/>
  <cp:lastModifiedBy>noel roy</cp:lastModifiedBy>
  <dcterms:created xsi:type="dcterms:W3CDTF">2005-06-14T18:31:02Z</dcterms:created>
  <dcterms:modified xsi:type="dcterms:W3CDTF">2009-09-25T18:53:00Z</dcterms:modified>
  <cp:category/>
  <cp:version/>
  <cp:contentType/>
  <cp:contentStatus/>
</cp:coreProperties>
</file>